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horampc.sharepoint.com/sites/Workspace/Shared Documents/All Finance - RFO/Annual Accounts/Annual Accounts/Annual Accounts 2025-26/FINAL DOCS FOR PKF/FINAL FINAL/"/>
    </mc:Choice>
  </mc:AlternateContent>
  <xr:revisionPtr revIDLastSave="3" documentId="14_{1BCA3C95-A6DA-4ED9-B94D-4F0C2C753103}" xr6:coauthVersionLast="47" xr6:coauthVersionMax="47" xr10:uidLastSave="{CDC2B623-6948-4352-AC91-DF50434DBABC}"/>
  <bookViews>
    <workbookView xWindow="-108" yWindow="-108" windowWidth="23256" windowHeight="12456" xr2:uid="{52B83F52-805A-4A6D-8675-683BC9B1FC86}"/>
  </bookViews>
  <sheets>
    <sheet name="Sheet1" sheetId="1" r:id="rId1"/>
    <sheet name="Sheet2" sheetId="2" r:id="rId2"/>
    <sheet name="Reserve movement" sheetId="3" r:id="rId3"/>
  </sheets>
  <externalReferences>
    <externalReference r:id="rId4"/>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75" i="1" l="1"/>
  <c r="M74" i="1"/>
  <c r="M73" i="1"/>
  <c r="M72" i="1"/>
  <c r="M71" i="1"/>
  <c r="M70" i="1"/>
  <c r="M62" i="1"/>
  <c r="M61" i="1"/>
  <c r="M60" i="1"/>
  <c r="M59" i="1"/>
  <c r="M58" i="1"/>
  <c r="M57" i="1"/>
  <c r="M56" i="1"/>
  <c r="M55" i="1"/>
  <c r="M54" i="1"/>
  <c r="M53" i="1"/>
  <c r="M52" i="1"/>
  <c r="M51" i="1"/>
  <c r="M50" i="1"/>
  <c r="M49" i="1"/>
  <c r="E46" i="1"/>
  <c r="F46" i="1"/>
  <c r="K46" i="1"/>
  <c r="M39" i="1"/>
  <c r="M38" i="1"/>
  <c r="M37" i="1"/>
  <c r="M36" i="1"/>
  <c r="M35" i="1"/>
  <c r="M34" i="1"/>
  <c r="M33" i="1"/>
  <c r="M32" i="1"/>
  <c r="M31" i="1"/>
  <c r="M30" i="1"/>
  <c r="M29" i="1"/>
  <c r="M28" i="1"/>
  <c r="M27" i="1"/>
  <c r="M26" i="1"/>
  <c r="M25" i="1"/>
  <c r="M24" i="1"/>
  <c r="M23" i="1"/>
  <c r="M22" i="1"/>
  <c r="M21" i="1"/>
  <c r="M20" i="1"/>
  <c r="M19" i="1"/>
  <c r="M18" i="1"/>
  <c r="M17" i="1"/>
  <c r="M16" i="1"/>
  <c r="M15" i="1"/>
  <c r="M14" i="1"/>
  <c r="M13" i="1"/>
  <c r="M8" i="1"/>
  <c r="M7" i="1"/>
  <c r="M6" i="1"/>
  <c r="D28" i="3"/>
  <c r="G28" i="3"/>
  <c r="E28" i="3"/>
  <c r="G26" i="3"/>
  <c r="E26" i="3"/>
  <c r="D26" i="3"/>
  <c r="C26" i="3"/>
  <c r="F25" i="3"/>
  <c r="H25" i="3" s="1"/>
  <c r="F24" i="3"/>
  <c r="H24" i="3" s="1"/>
  <c r="F23" i="3"/>
  <c r="H23" i="3" s="1"/>
  <c r="F22" i="3"/>
  <c r="H22" i="3" s="1"/>
  <c r="F21" i="3"/>
  <c r="H21" i="3" s="1"/>
  <c r="F20" i="3"/>
  <c r="H20" i="3" s="1"/>
  <c r="F19" i="3"/>
  <c r="G17" i="3"/>
  <c r="E17" i="3"/>
  <c r="E3" i="3" s="1"/>
  <c r="F3" i="3" s="1"/>
  <c r="D17" i="3"/>
  <c r="C17" i="3"/>
  <c r="F16" i="3"/>
  <c r="H16" i="3" s="1"/>
  <c r="F15" i="3"/>
  <c r="H15" i="3" s="1"/>
  <c r="F14" i="3"/>
  <c r="H14" i="3" s="1"/>
  <c r="F13" i="3"/>
  <c r="H13" i="3" s="1"/>
  <c r="F12" i="3"/>
  <c r="H12" i="3" s="1"/>
  <c r="F11" i="3"/>
  <c r="H11" i="3" s="1"/>
  <c r="F10" i="3"/>
  <c r="H10" i="3" s="1"/>
  <c r="F9" i="3"/>
  <c r="H9" i="3" s="1"/>
  <c r="F8" i="3"/>
  <c r="H8" i="3" s="1"/>
  <c r="F7" i="3"/>
  <c r="H7" i="3" s="1"/>
  <c r="F6" i="3"/>
  <c r="H6" i="3" s="1"/>
  <c r="F5" i="3"/>
  <c r="F4" i="3"/>
  <c r="H4" i="3" s="1"/>
  <c r="G3" i="3"/>
  <c r="L89" i="1"/>
  <c r="K89" i="1"/>
  <c r="I89" i="1"/>
  <c r="H89" i="1"/>
  <c r="F89" i="1"/>
  <c r="E89" i="1"/>
  <c r="C89" i="1"/>
  <c r="B89" i="1"/>
  <c r="L76" i="1"/>
  <c r="K76" i="1"/>
  <c r="I76" i="1"/>
  <c r="H76" i="1"/>
  <c r="F76" i="1"/>
  <c r="E76" i="1"/>
  <c r="C76" i="1"/>
  <c r="B76" i="1"/>
  <c r="L68" i="1"/>
  <c r="K68" i="1"/>
  <c r="I68" i="1"/>
  <c r="H68" i="1"/>
  <c r="F68" i="1"/>
  <c r="E68" i="1"/>
  <c r="C68" i="1"/>
  <c r="B68" i="1"/>
  <c r="L62" i="1"/>
  <c r="I62" i="1"/>
  <c r="H62" i="1"/>
  <c r="F62" i="1"/>
  <c r="E62" i="1"/>
  <c r="C62" i="1"/>
  <c r="B62" i="1"/>
  <c r="P51" i="1"/>
  <c r="L40" i="1"/>
  <c r="K40" i="1"/>
  <c r="I40" i="1"/>
  <c r="H40" i="1"/>
  <c r="F40" i="1"/>
  <c r="E40" i="1"/>
  <c r="C40" i="1"/>
  <c r="B40" i="1"/>
  <c r="N37" i="1"/>
  <c r="N36" i="1"/>
  <c r="N35" i="1"/>
  <c r="N34" i="1"/>
  <c r="N33" i="1"/>
  <c r="N31" i="1"/>
  <c r="N29" i="1"/>
  <c r="N28" i="1"/>
  <c r="N27" i="1"/>
  <c r="N26" i="1"/>
  <c r="N25" i="1"/>
  <c r="N24" i="1"/>
  <c r="N23" i="1"/>
  <c r="N21" i="1"/>
  <c r="N20" i="1"/>
  <c r="N19" i="1"/>
  <c r="N18" i="1"/>
  <c r="N17" i="1"/>
  <c r="N16" i="1"/>
  <c r="N15" i="1"/>
  <c r="N14" i="1"/>
  <c r="N13" i="1"/>
  <c r="L11" i="1"/>
  <c r="K11" i="1"/>
  <c r="I11" i="1"/>
  <c r="H11" i="1"/>
  <c r="F11" i="1"/>
  <c r="E11" i="1"/>
  <c r="C11" i="1"/>
  <c r="B11" i="1"/>
  <c r="N8" i="1"/>
  <c r="N7" i="1"/>
  <c r="N6" i="1"/>
  <c r="F91" i="1" l="1"/>
  <c r="L91" i="1"/>
  <c r="L93" i="1"/>
  <c r="H91" i="1"/>
  <c r="E91" i="1"/>
  <c r="F93" i="1"/>
  <c r="I91" i="1"/>
  <c r="H93" i="1"/>
  <c r="I93" i="1"/>
  <c r="D3" i="3"/>
  <c r="C28" i="3"/>
  <c r="H3" i="3"/>
  <c r="F17" i="3"/>
  <c r="H5" i="3"/>
  <c r="H17" i="3" s="1"/>
  <c r="F26" i="3"/>
  <c r="H19" i="3"/>
  <c r="H26" i="3" s="1"/>
  <c r="K91" i="1"/>
  <c r="K62" i="1"/>
  <c r="K93" i="1" s="1"/>
  <c r="B93" i="1"/>
  <c r="C93" i="1"/>
  <c r="E93" i="1"/>
  <c r="B91" i="1"/>
  <c r="C91" i="1"/>
  <c r="N40" i="1"/>
  <c r="N11" i="1"/>
  <c r="L95" i="1" l="1"/>
  <c r="F95" i="1"/>
  <c r="I95" i="1"/>
  <c r="N62" i="1"/>
  <c r="H95" i="1"/>
  <c r="E95" i="1"/>
  <c r="K95" i="1"/>
  <c r="B95" i="1"/>
  <c r="F28" i="3"/>
  <c r="H28" i="3"/>
  <c r="C95" i="1"/>
</calcChain>
</file>

<file path=xl/sharedStrings.xml><?xml version="1.0" encoding="utf-8"?>
<sst xmlns="http://schemas.openxmlformats.org/spreadsheetml/2006/main" count="176" uniqueCount="134">
  <si>
    <t xml:space="preserve">2021/22 ACTUAL </t>
  </si>
  <si>
    <r>
      <t>2021/22 BUDGE</t>
    </r>
    <r>
      <rPr>
        <sz val="11"/>
        <color theme="1"/>
        <rFont val="Aptos Narrow"/>
        <family val="2"/>
        <scheme val="minor"/>
      </rPr>
      <t>T</t>
    </r>
  </si>
  <si>
    <t>2022/23 ACTUAL</t>
  </si>
  <si>
    <t>2022/23 BUDGET</t>
  </si>
  <si>
    <t>2023/24  ACTUAL</t>
  </si>
  <si>
    <t>2023/24 BUDGET</t>
  </si>
  <si>
    <t>Percentage Increase or decrease</t>
  </si>
  <si>
    <t>Precept</t>
  </si>
  <si>
    <t>Interest received</t>
  </si>
  <si>
    <t>Grants recd grass cutting</t>
  </si>
  <si>
    <t>CIL receipts</t>
  </si>
  <si>
    <t>INCOME</t>
  </si>
  <si>
    <t>Staff</t>
  </si>
  <si>
    <t>staff expenses</t>
  </si>
  <si>
    <t>WFH Allowance</t>
  </si>
  <si>
    <t>HMRC &amp; National NI Pmt</t>
  </si>
  <si>
    <t>Travel staff</t>
  </si>
  <si>
    <t>Training Clerk &amp; RFO</t>
  </si>
  <si>
    <t xml:space="preserve">Staff Pension </t>
  </si>
  <si>
    <t>Hire of club rooms</t>
  </si>
  <si>
    <t xml:space="preserve">Payroll administration </t>
  </si>
  <si>
    <t xml:space="preserve">Postage </t>
  </si>
  <si>
    <t>Office consumables</t>
  </si>
  <si>
    <t>Computer support equip</t>
  </si>
  <si>
    <t>Insurance</t>
  </si>
  <si>
    <t>Subscriptions</t>
  </si>
  <si>
    <t>Advertising/publicity</t>
  </si>
  <si>
    <t>Legal advice</t>
  </si>
  <si>
    <t>Audit &amp; Accounting</t>
  </si>
  <si>
    <t>Neighbourhood Plan</t>
  </si>
  <si>
    <t>Increase expenditure</t>
  </si>
  <si>
    <t>Travel - Councillors</t>
  </si>
  <si>
    <t>Training - Councillors</t>
  </si>
  <si>
    <t>Website</t>
  </si>
  <si>
    <t xml:space="preserve">Election </t>
  </si>
  <si>
    <t>Councillors expenses</t>
  </si>
  <si>
    <t>Chairmans fund</t>
  </si>
  <si>
    <t>Bank charges</t>
  </si>
  <si>
    <t>Stair climber twice yearly service</t>
  </si>
  <si>
    <t>EXPENDITURE</t>
  </si>
  <si>
    <t>Grants &amp; Donations</t>
  </si>
  <si>
    <t>Neighbourhood plan Grant</t>
  </si>
  <si>
    <t>Scouts</t>
  </si>
  <si>
    <t>Horam Fun Day</t>
  </si>
  <si>
    <t>Wealden Works</t>
  </si>
  <si>
    <t>Horam Village Hall</t>
  </si>
  <si>
    <t>CAB</t>
  </si>
  <si>
    <t>Wealden Brass</t>
  </si>
  <si>
    <t>Cuckmere Flood Forum</t>
  </si>
  <si>
    <t>St Wilfreds Hospice</t>
  </si>
  <si>
    <t>Horam Community pre-school</t>
  </si>
  <si>
    <t xml:space="preserve">Section 137 </t>
  </si>
  <si>
    <t>Heathfield Choral Society</t>
  </si>
  <si>
    <t>Air Ambulance</t>
  </si>
  <si>
    <t>Community Garden</t>
  </si>
  <si>
    <t>PARKS AND OPEN SPACES INCOME</t>
  </si>
  <si>
    <t xml:space="preserve">ESCC grass cutting contribution </t>
  </si>
  <si>
    <t>This figure has been inputted at the top of the spreadsheet</t>
  </si>
  <si>
    <t>Memorial garden income</t>
  </si>
  <si>
    <t>The expected figure would remain minimal</t>
  </si>
  <si>
    <t>Dog and litter bins</t>
  </si>
  <si>
    <t>Grass cutting Malcolm</t>
  </si>
  <si>
    <t>Skatepark maintenance - Tim Joy</t>
  </si>
  <si>
    <t>Memorial garden costs</t>
  </si>
  <si>
    <t>CIL</t>
  </si>
  <si>
    <t>PROJECTS</t>
  </si>
  <si>
    <t>Recreational activities</t>
  </si>
  <si>
    <t>Property repairs</t>
  </si>
  <si>
    <t>Highways and parking</t>
  </si>
  <si>
    <t>Infrastructure</t>
  </si>
  <si>
    <t>TOTAL INCOME</t>
  </si>
  <si>
    <t>TOTAL EXPENDITURE</t>
  </si>
  <si>
    <t>NET INCOME OVER EXPENDITURE</t>
  </si>
  <si>
    <t>Bal 1-4-24</t>
  </si>
  <si>
    <t>1/2 year Movement</t>
  </si>
  <si>
    <t>Fcast 2024-25 Movement</t>
  </si>
  <si>
    <t>Fcast 2024-25 Balances</t>
  </si>
  <si>
    <t>Budget  2025-26 Movement</t>
  </si>
  <si>
    <t>Budget 2025-26 Balances</t>
  </si>
  <si>
    <t>Notes</t>
  </si>
  <si>
    <t>General Reserves</t>
  </si>
  <si>
    <t>This is the balance of the total res mov from the meetings tab, less any EMR and CIL Mov</t>
  </si>
  <si>
    <t>EMR Reserves</t>
  </si>
  <si>
    <t>New laptop</t>
  </si>
  <si>
    <t>Highways</t>
  </si>
  <si>
    <t>Elections</t>
  </si>
  <si>
    <t>Youth Activities</t>
  </si>
  <si>
    <t>Youth sessions stopped till April, next Skate Jam after April 25</t>
  </si>
  <si>
    <t>Proposed playpark at VC changed to Bus Plan Resolved Nov FC 24</t>
  </si>
  <si>
    <t>oil benches &amp; repaint bus stop and bench in high street</t>
  </si>
  <si>
    <t>Cuckoo Trail enhancement</t>
  </si>
  <si>
    <t>waiting for WDC planning app to be approved</t>
  </si>
  <si>
    <t>Community Projects</t>
  </si>
  <si>
    <t>£85 a month europlants, replacement sign, no more Malcom till spring, tree work done</t>
  </si>
  <si>
    <t>Grant Air Ambulance</t>
  </si>
  <si>
    <t>Grant now paid</t>
  </si>
  <si>
    <t>Propert repairs</t>
  </si>
  <si>
    <t>New office computer £500</t>
  </si>
  <si>
    <t>-Neighbourhood Plan Grant</t>
  </si>
  <si>
    <t>Plan now "made" only printing costs left to go</t>
  </si>
  <si>
    <t>CiL Reserves</t>
  </si>
  <si>
    <t>Unconfirmed proj-CIL 22/23</t>
  </si>
  <si>
    <t>Unconfirmed proj-CIL 20/21</t>
  </si>
  <si>
    <t>Unconfirmed proj-CIL 19/20</t>
  </si>
  <si>
    <t>Unconfirmed projs-S106</t>
  </si>
  <si>
    <t>Unconfirmed projs-CIL 23/24</t>
  </si>
  <si>
    <t>Unconfirmed proj-CIL 24/25</t>
  </si>
  <si>
    <t>Total Reserves Movement</t>
  </si>
  <si>
    <t>This is taken from the I&amp;E meetings doc TAB</t>
  </si>
  <si>
    <t>Precept 2024/25</t>
  </si>
  <si>
    <t>Precept 2025/26</t>
  </si>
  <si>
    <t>Variance in pounds</t>
  </si>
  <si>
    <t>The 54% increase is broken down below and any variances greater than £201 are explained</t>
  </si>
  <si>
    <t xml:space="preserve">£5,456 was received in interest payments for the 2024/25 financial year. The council resolved  £2,000 as a prudent figure for the following financial year as funds held  may diminish if large grant payments were made,assets purchased or projects go ahead.  Members had noted that bank Interests rates were steadily decreasing.  </t>
  </si>
  <si>
    <t>No explanation required</t>
  </si>
  <si>
    <t>The council had signed an annual lease with the club rooms which ended in December 2025 but it was expected to be renewed.  There was a fixed montly payment of £500 per month with a £25 charge per additional meeting over the agreed 30 per annum.   The 2025/26 figure had included funds to pay for extra meetings as the council now had more working groups, therefore more meetings.  The council had held 29 meetings for the first 6 months of the year and it was presumed a similar number would be held for the other half of the year - 28 x 25 = £700 + £6000 annual charge</t>
  </si>
  <si>
    <t>Members noted the half yearly figure and that the council now had two printers and two sets of ink.  The council were likely to upgrade the office computer in the coming year.</t>
  </si>
  <si>
    <t>This is a fixed cost associated with the ownership of a stairclimber which was purchased by council resolution to improve access to the council office</t>
  </si>
  <si>
    <t>The council noted the half yearly figure. The old website provider had retired.  He had only been charging a token amount as a gesture to the community. The new website charges were £25 a month = £300 and the new email provider had not confirmed their monthly charges for managing council emails, backing up data and technical issues etc as their quotation spec had been changed to not include the website so a prudent guestimation was used</t>
  </si>
  <si>
    <t>The parish has 750 new homes as an allocated site on the Wealden District Council Draft Local Plan which would change the whole shape of the village and with the other allocated sites potentially more than doubling its size. The council as a result had resolved in principle to commission a landscape sensitivity and biodiversity assessment which would be used to help protect landscape including footpaths and green space for the largest site. Full Council would be reviewing and agreeing a quotation in January 2025 so with expert advice this was guestimation of future costs</t>
  </si>
  <si>
    <t>The council had previously resolved to build up the general reserves.  The percentage of general reserves to the precept had decreased due to the significant rise in the precept.  The general reserves figure should be in line with the council policy which recommended levels of between 50-80% of the precept.  The Clerk had attended a recent ESALC budget training course where she had sought advice on the matter of General Reserve levels</t>
  </si>
  <si>
    <t>No explanation required - CIL cannot be budgeted for and is out of the parish council's control</t>
  </si>
  <si>
    <t>GRANTS</t>
  </si>
  <si>
    <t>The council considers grant applications on an annual basis.</t>
  </si>
  <si>
    <t>Recommeded award 2008.80 to be paid from CIL not funded by the precept- funds to be released when invoices received</t>
  </si>
  <si>
    <t>The council resolved this increased figure as per WW's grant application</t>
  </si>
  <si>
    <t>Recommeded award 650 to be paid from CIL not funded by the precept</t>
  </si>
  <si>
    <t>Recommeded award 240 to be paid from CIL not funded by the precept- funds to be released when invoices have been received</t>
  </si>
  <si>
    <t xml:space="preserve">The council resolved this figure as per the Air Ambulance's grant application </t>
  </si>
  <si>
    <t>The council budgeted extra funds as they would be considering a stand at the Horan Fun Day. They were also hoping to complete their Emergency Plan and there would be associated printing costs.  Members noted that donations were not guaranteed for community events and the parish council was now responsible for the Horam Christmas Fun Night</t>
  </si>
  <si>
    <t xml:space="preserve">The council agreed an Increase of £250 to allow for the hedge to be cut every other year as you enter the village.  </t>
  </si>
  <si>
    <t xml:space="preserve">Box 2 Variance explanation </t>
  </si>
  <si>
    <t>Total income increase is explained above</t>
  </si>
  <si>
    <t>The committee had considered the real time HMRC costs and the advice provided by ESALC and increased the budget accordingly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</si>
</sst>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7" x14ac:knownFonts="1">
    <font>
      <sz val="11"/>
      <color theme="1"/>
      <name val="Aptos Narrow"/>
      <family val="2"/>
      <scheme val="minor"/>
    </font>
    <font>
      <sz val="11"/>
      <color rgb="FFFF0000"/>
      <name val="Aptos Narrow"/>
      <family val="2"/>
      <scheme val="minor"/>
    </font>
    <font>
      <b/>
      <sz val="11"/>
      <color theme="1"/>
      <name val="Aptos Narrow"/>
      <family val="2"/>
      <scheme val="minor"/>
    </font>
    <font>
      <b/>
      <sz val="11"/>
      <color rgb="FFFF0000"/>
      <name val="Aptos Narrow"/>
      <family val="2"/>
      <scheme val="minor"/>
    </font>
    <font>
      <sz val="11"/>
      <name val="Aptos Narrow"/>
      <family val="2"/>
      <scheme val="minor"/>
    </font>
    <font>
      <sz val="11"/>
      <color rgb="FF2C363A"/>
      <name val="Aptos Narrow"/>
      <family val="2"/>
      <scheme val="minor"/>
    </font>
    <font>
      <sz val="11"/>
      <color theme="1"/>
      <name val="Aptos Narrow"/>
      <family val="2"/>
      <scheme val="minor"/>
    </font>
  </fonts>
  <fills count="12">
    <fill>
      <patternFill patternType="none"/>
    </fill>
    <fill>
      <patternFill patternType="gray125"/>
    </fill>
    <fill>
      <patternFill patternType="solid">
        <fgColor theme="7"/>
        <bgColor indexed="64"/>
      </patternFill>
    </fill>
    <fill>
      <patternFill patternType="solid">
        <fgColor theme="0"/>
        <bgColor indexed="64"/>
      </patternFill>
    </fill>
    <fill>
      <patternFill patternType="solid">
        <fgColor rgb="FFFFC000"/>
        <bgColor indexed="64"/>
      </patternFill>
    </fill>
    <fill>
      <patternFill patternType="solid">
        <fgColor theme="8" tint="0.59999389629810485"/>
        <bgColor indexed="64"/>
      </patternFill>
    </fill>
    <fill>
      <patternFill patternType="solid">
        <fgColor rgb="FFFFFF00"/>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theme="9" tint="0.39997558519241921"/>
        <bgColor indexed="64"/>
      </patternFill>
    </fill>
    <fill>
      <patternFill patternType="solid">
        <fgColor rgb="FF00B0F0"/>
        <bgColor indexed="64"/>
      </patternFill>
    </fill>
    <fill>
      <patternFill patternType="solid">
        <fgColor theme="6" tint="0.79998168889431442"/>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right style="medium">
        <color indexed="64"/>
      </right>
      <top/>
      <bottom/>
      <diagonal/>
    </border>
  </borders>
  <cellStyleXfs count="2">
    <xf numFmtId="0" fontId="0" fillId="0" borderId="0"/>
    <xf numFmtId="43" fontId="6" fillId="0" borderId="0" applyFont="0" applyFill="0" applyBorder="0" applyAlignment="0" applyProtection="0"/>
  </cellStyleXfs>
  <cellXfs count="85">
    <xf numFmtId="0" fontId="0" fillId="0" borderId="0" xfId="0"/>
    <xf numFmtId="0" fontId="0" fillId="0" borderId="1" xfId="0" applyBorder="1"/>
    <xf numFmtId="0" fontId="0" fillId="0" borderId="2" xfId="0" applyBorder="1"/>
    <xf numFmtId="0" fontId="0" fillId="2" borderId="2" xfId="0" applyFill="1" applyBorder="1"/>
    <xf numFmtId="0" fontId="0" fillId="3" borderId="2" xfId="0" applyFill="1" applyBorder="1"/>
    <xf numFmtId="0" fontId="0" fillId="4" borderId="2" xfId="0" applyFill="1" applyBorder="1"/>
    <xf numFmtId="0" fontId="0" fillId="5" borderId="2" xfId="0" applyFill="1" applyBorder="1"/>
    <xf numFmtId="0" fontId="0" fillId="6" borderId="2" xfId="0" applyFill="1" applyBorder="1"/>
    <xf numFmtId="0" fontId="0" fillId="0" borderId="2" xfId="0" applyBorder="1" applyAlignment="1">
      <alignment wrapText="1"/>
    </xf>
    <xf numFmtId="0" fontId="0" fillId="0" borderId="3" xfId="0" applyBorder="1"/>
    <xf numFmtId="0" fontId="0" fillId="0" borderId="4" xfId="0" applyBorder="1" applyAlignment="1">
      <alignment wrapText="1"/>
    </xf>
    <xf numFmtId="0" fontId="0" fillId="2" borderId="4" xfId="0" applyFill="1" applyBorder="1" applyAlignment="1">
      <alignment wrapText="1"/>
    </xf>
    <xf numFmtId="0" fontId="0" fillId="3" borderId="4" xfId="0" applyFill="1" applyBorder="1" applyAlignment="1">
      <alignment wrapText="1"/>
    </xf>
    <xf numFmtId="0" fontId="0" fillId="4" borderId="4" xfId="0" applyFill="1" applyBorder="1" applyAlignment="1">
      <alignment wrapText="1"/>
    </xf>
    <xf numFmtId="0" fontId="0" fillId="5" borderId="4" xfId="0" applyFill="1" applyBorder="1" applyAlignment="1">
      <alignment wrapText="1"/>
    </xf>
    <xf numFmtId="0" fontId="0" fillId="6" borderId="4" xfId="0" applyFill="1" applyBorder="1" applyAlignment="1">
      <alignment wrapText="1"/>
    </xf>
    <xf numFmtId="0" fontId="1" fillId="0" borderId="4" xfId="0" applyFont="1" applyBorder="1" applyAlignment="1">
      <alignment wrapText="1"/>
    </xf>
    <xf numFmtId="0" fontId="0" fillId="0" borderId="4" xfId="0" applyBorder="1"/>
    <xf numFmtId="0" fontId="0" fillId="2" borderId="4" xfId="0" applyFill="1" applyBorder="1"/>
    <xf numFmtId="0" fontId="0" fillId="3" borderId="4" xfId="0" applyFill="1" applyBorder="1"/>
    <xf numFmtId="0" fontId="0" fillId="4" borderId="4" xfId="0" applyFill="1" applyBorder="1"/>
    <xf numFmtId="0" fontId="0" fillId="5" borderId="4" xfId="0" applyFill="1" applyBorder="1"/>
    <xf numFmtId="0" fontId="0" fillId="6" borderId="4" xfId="0" applyFill="1" applyBorder="1"/>
    <xf numFmtId="2" fontId="0" fillId="6" borderId="4" xfId="0" applyNumberFormat="1" applyFill="1" applyBorder="1"/>
    <xf numFmtId="0" fontId="3" fillId="0" borderId="3" xfId="0" applyFont="1" applyBorder="1"/>
    <xf numFmtId="0" fontId="3" fillId="0" borderId="4" xfId="0" applyFont="1" applyBorder="1"/>
    <xf numFmtId="0" fontId="3" fillId="2" borderId="4" xfId="0" applyFont="1" applyFill="1" applyBorder="1"/>
    <xf numFmtId="0" fontId="3" fillId="3" borderId="4" xfId="0" applyFont="1" applyFill="1" applyBorder="1"/>
    <xf numFmtId="0" fontId="3" fillId="4" borderId="4" xfId="0" applyFont="1" applyFill="1" applyBorder="1"/>
    <xf numFmtId="0" fontId="3" fillId="5" borderId="4" xfId="0" applyFont="1" applyFill="1" applyBorder="1"/>
    <xf numFmtId="0" fontId="1" fillId="5" borderId="4" xfId="0" applyFont="1" applyFill="1" applyBorder="1"/>
    <xf numFmtId="0" fontId="4" fillId="0" borderId="4" xfId="0" applyFont="1" applyBorder="1" applyAlignment="1">
      <alignment wrapText="1"/>
    </xf>
    <xf numFmtId="0" fontId="5" fillId="0" borderId="4" xfId="0" applyFont="1" applyBorder="1" applyAlignment="1">
      <alignment wrapText="1"/>
    </xf>
    <xf numFmtId="0" fontId="2" fillId="0" borderId="3" xfId="0" applyFont="1" applyBorder="1"/>
    <xf numFmtId="0" fontId="2" fillId="0" borderId="4" xfId="0" applyFont="1" applyBorder="1"/>
    <xf numFmtId="0" fontId="2" fillId="2" borderId="4" xfId="0" applyFont="1" applyFill="1" applyBorder="1"/>
    <xf numFmtId="0" fontId="2" fillId="3" borderId="4" xfId="0" applyFont="1" applyFill="1" applyBorder="1"/>
    <xf numFmtId="0" fontId="2" fillId="4" borderId="4" xfId="0" applyFont="1" applyFill="1" applyBorder="1"/>
    <xf numFmtId="0" fontId="2" fillId="5" borderId="4" xfId="0" applyFont="1" applyFill="1" applyBorder="1"/>
    <xf numFmtId="0" fontId="4" fillId="2" borderId="4" xfId="0" applyFont="1" applyFill="1" applyBorder="1"/>
    <xf numFmtId="0" fontId="4" fillId="3" borderId="4" xfId="0" applyFont="1" applyFill="1" applyBorder="1"/>
    <xf numFmtId="0" fontId="4" fillId="4" borderId="4" xfId="0" applyFont="1" applyFill="1" applyBorder="1"/>
    <xf numFmtId="0" fontId="3" fillId="6" borderId="4" xfId="0" applyFont="1" applyFill="1" applyBorder="1"/>
    <xf numFmtId="0" fontId="2" fillId="6" borderId="4" xfId="0" applyFont="1" applyFill="1" applyBorder="1"/>
    <xf numFmtId="0" fontId="0" fillId="0" borderId="5" xfId="0" applyBorder="1"/>
    <xf numFmtId="0" fontId="2" fillId="0" borderId="6" xfId="0" applyFont="1" applyBorder="1"/>
    <xf numFmtId="0" fontId="2" fillId="0" borderId="7" xfId="0" applyFont="1" applyBorder="1"/>
    <xf numFmtId="0" fontId="2" fillId="0" borderId="7" xfId="0" applyFont="1" applyBorder="1" applyAlignment="1">
      <alignment horizontal="center" wrapText="1"/>
    </xf>
    <xf numFmtId="0" fontId="2" fillId="7" borderId="5" xfId="0" applyFont="1" applyFill="1" applyBorder="1" applyAlignment="1">
      <alignment horizontal="center" wrapText="1"/>
    </xf>
    <xf numFmtId="0" fontId="2" fillId="7" borderId="8" xfId="0" applyFont="1" applyFill="1" applyBorder="1" applyAlignment="1">
      <alignment horizontal="center" wrapText="1"/>
    </xf>
    <xf numFmtId="0" fontId="2" fillId="8" borderId="5" xfId="0" applyFont="1" applyFill="1" applyBorder="1" applyAlignment="1">
      <alignment horizontal="center" wrapText="1"/>
    </xf>
    <xf numFmtId="0" fontId="2" fillId="8" borderId="8" xfId="0" applyFont="1" applyFill="1" applyBorder="1" applyAlignment="1">
      <alignment horizontal="center" wrapText="1"/>
    </xf>
    <xf numFmtId="0" fontId="2" fillId="0" borderId="9" xfId="0" applyFont="1" applyBorder="1"/>
    <xf numFmtId="3" fontId="2" fillId="0" borderId="10" xfId="0" applyNumberFormat="1" applyFont="1" applyBorder="1"/>
    <xf numFmtId="3" fontId="2" fillId="9" borderId="10" xfId="0" applyNumberFormat="1" applyFont="1" applyFill="1" applyBorder="1"/>
    <xf numFmtId="3" fontId="2" fillId="9" borderId="9" xfId="0" applyNumberFormat="1" applyFont="1" applyFill="1" applyBorder="1"/>
    <xf numFmtId="3" fontId="2" fillId="9" borderId="11" xfId="0" applyNumberFormat="1" applyFont="1" applyFill="1" applyBorder="1"/>
    <xf numFmtId="3" fontId="2" fillId="0" borderId="11" xfId="0" applyNumberFormat="1" applyFont="1" applyBorder="1"/>
    <xf numFmtId="0" fontId="1" fillId="9" borderId="0" xfId="0" applyFont="1" applyFill="1"/>
    <xf numFmtId="3" fontId="0" fillId="0" borderId="10" xfId="0" applyNumberFormat="1" applyBorder="1"/>
    <xf numFmtId="0" fontId="0" fillId="0" borderId="10" xfId="0" applyBorder="1"/>
    <xf numFmtId="0" fontId="0" fillId="0" borderId="9" xfId="0" applyBorder="1"/>
    <xf numFmtId="164" fontId="2" fillId="0" borderId="10" xfId="1" applyNumberFormat="1" applyFont="1" applyBorder="1"/>
    <xf numFmtId="164" fontId="0" fillId="6" borderId="10" xfId="1" applyNumberFormat="1" applyFont="1" applyFill="1" applyBorder="1"/>
    <xf numFmtId="164" fontId="0" fillId="6" borderId="9" xfId="1" applyNumberFormat="1" applyFont="1" applyFill="1" applyBorder="1"/>
    <xf numFmtId="0" fontId="0" fillId="0" borderId="6" xfId="0" applyBorder="1"/>
    <xf numFmtId="164" fontId="2" fillId="0" borderId="7" xfId="1" applyNumberFormat="1" applyFont="1" applyBorder="1"/>
    <xf numFmtId="164" fontId="2" fillId="0" borderId="5" xfId="1" applyNumberFormat="1" applyFont="1" applyBorder="1"/>
    <xf numFmtId="164" fontId="2" fillId="0" borderId="6" xfId="1" applyNumberFormat="1" applyFont="1" applyBorder="1"/>
    <xf numFmtId="164" fontId="2" fillId="0" borderId="8" xfId="1" applyNumberFormat="1" applyFont="1" applyBorder="1"/>
    <xf numFmtId="164" fontId="0" fillId="0" borderId="10" xfId="1" applyNumberFormat="1" applyFont="1" applyBorder="1"/>
    <xf numFmtId="164" fontId="0" fillId="0" borderId="9" xfId="1" applyNumberFormat="1" applyFont="1" applyBorder="1"/>
    <xf numFmtId="0" fontId="0" fillId="0" borderId="11" xfId="0" applyBorder="1"/>
    <xf numFmtId="0" fontId="2" fillId="0" borderId="5" xfId="0" applyFont="1" applyBorder="1"/>
    <xf numFmtId="164" fontId="2" fillId="10" borderId="7" xfId="1" applyNumberFormat="1" applyFont="1" applyFill="1" applyBorder="1"/>
    <xf numFmtId="164" fontId="2" fillId="10" borderId="5" xfId="1" applyNumberFormat="1" applyFont="1" applyFill="1" applyBorder="1"/>
    <xf numFmtId="164" fontId="2" fillId="0" borderId="8" xfId="0" applyNumberFormat="1" applyFont="1" applyBorder="1"/>
    <xf numFmtId="0" fontId="1" fillId="10" borderId="0" xfId="0" applyFont="1" applyFill="1"/>
    <xf numFmtId="0" fontId="1" fillId="0" borderId="0" xfId="0" applyFont="1"/>
    <xf numFmtId="0" fontId="0" fillId="11" borderId="2" xfId="0" applyFill="1" applyBorder="1"/>
    <xf numFmtId="0" fontId="0" fillId="11" borderId="4" xfId="0" applyFill="1" applyBorder="1" applyAlignment="1">
      <alignment wrapText="1"/>
    </xf>
    <xf numFmtId="0" fontId="0" fillId="11" borderId="4" xfId="0" applyFill="1" applyBorder="1"/>
    <xf numFmtId="0" fontId="3" fillId="11" borderId="4" xfId="0" applyFont="1" applyFill="1" applyBorder="1"/>
    <xf numFmtId="0" fontId="2" fillId="11" borderId="4" xfId="0" applyFont="1" applyFill="1" applyBorder="1"/>
    <xf numFmtId="0" fontId="0" fillId="3" borderId="3" xfId="0" applyFill="1" applyBorder="1"/>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externalLink" Target="externalLinks/externalLink1.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file:///C:\Users\Jackie\Dropbox\All%20Finance%20-%20RFO\Finance%20Committee\2024%20Finance%20Meetings\Agenda%20documentation%204.12.24\Reserve%20movment%20spreadsheet\Copy%20of%201st%20draft%20budget%20proposal%20Oct%2024%20for%202025-26%20version%202.xlsx" TargetMode="External"/><Relationship Id="rId2" Type="http://schemas.microsoft.com/office/2019/04/relationships/externalLinkLongPath" Target="/Users/Jackie/Dropbox/All%20Finance%20-%20RFO/Finance%20Committee/2024%20Finance%20Meetings/Agenda%20documentation%204.12.24/Reserve%20movment%20spreadsheet/Copy%20of%201st%20draft%20budget%20proposal%20Oct%2024%20for%202025-26%20version%202.xlsx?80F0CE4A" TargetMode="External"/><Relationship Id="rId1" Type="http://schemas.openxmlformats.org/officeDocument/2006/relationships/externalLinkPath" Target="file:///\\80F0CE4A\Copy%20of%201st%20draft%20budget%20proposal%20Oct%2024%20for%202025-26%20version%202.xlsx" TargetMode="External"/><Relationship Id="rId4" Type="http://schemas.openxmlformats.org/officeDocument/2006/relationships/externalLinkPath" Target="../../../../../../../../../Users/Jackie/Dropbox/All%20Finance%20-%20RFO/Finance%20Committee/2024%20Finance%20Meetings/Agenda%20documentation%204.12.24/Reserve%20movment%20spreadsheet/Copy%20of%201st%20draft%20budget%20proposal%20Oct%2024%20for%202025-26%20version%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relativeUrl r:id="rId4"/>
    </xxl21:alternateUrls>
    <sheetNames>
      <sheetName val="Budget proposal"/>
      <sheetName val="Meeting doc"/>
      <sheetName val="Reserves"/>
    </sheetNames>
    <sheetDataSet>
      <sheetData sheetId="0"/>
      <sheetData sheetId="1">
        <row r="99">
          <cell r="K99">
            <v>51394</v>
          </cell>
          <cell r="N99">
            <v>9313</v>
          </cell>
          <cell r="Q99">
            <v>0.53999999999359716</v>
          </cell>
        </row>
      </sheetData>
      <sheetData sheetId="2"/>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32544A-8EE6-4C46-A999-152D07F3FCDC}">
  <dimension ref="A1:P101"/>
  <sheetViews>
    <sheetView tabSelected="1" topLeftCell="A11" workbookViewId="0">
      <selection activeCell="O20" sqref="O20"/>
    </sheetView>
  </sheetViews>
  <sheetFormatPr defaultColWidth="8.88671875" defaultRowHeight="14.4" x14ac:dyDescent="0.3"/>
  <cols>
    <col min="1" max="1" width="31.33203125" style="9" customWidth="1"/>
    <col min="2" max="2" width="8.88671875" style="17" hidden="1" customWidth="1"/>
    <col min="3" max="3" width="10.109375" style="18" hidden="1" customWidth="1"/>
    <col min="4" max="4" width="8.88671875" style="17" hidden="1" customWidth="1"/>
    <col min="5" max="5" width="7.6640625" style="17" hidden="1" customWidth="1"/>
    <col min="6" max="6" width="7.33203125" style="18" hidden="1" customWidth="1"/>
    <col min="7" max="7" width="7.33203125" style="19" hidden="1" customWidth="1"/>
    <col min="8" max="8" width="7.6640625" style="19" hidden="1" customWidth="1"/>
    <col min="9" max="9" width="7.6640625" style="20" hidden="1" customWidth="1"/>
    <col min="10" max="10" width="7" style="19" hidden="1" customWidth="1"/>
    <col min="11" max="11" width="8.88671875" style="18"/>
    <col min="12" max="12" width="8.88671875" style="21"/>
    <col min="13" max="13" width="8.88671875" style="81"/>
    <col min="14" max="14" width="12.33203125" style="22" bestFit="1" customWidth="1"/>
    <col min="15" max="15" width="96.6640625" style="10" customWidth="1"/>
    <col min="16" max="16384" width="8.88671875" style="17"/>
  </cols>
  <sheetData>
    <row r="1" spans="1:15" s="2" customFormat="1" x14ac:dyDescent="0.3">
      <c r="A1" s="1" t="s">
        <v>131</v>
      </c>
      <c r="C1" s="3"/>
      <c r="F1" s="3"/>
      <c r="G1" s="4"/>
      <c r="H1" s="4"/>
      <c r="I1" s="5"/>
      <c r="J1" s="4"/>
      <c r="K1" s="3"/>
      <c r="L1" s="6"/>
      <c r="M1" s="79"/>
      <c r="N1" s="7"/>
      <c r="O1" s="8"/>
    </row>
    <row r="4" spans="1:15" ht="57.6" x14ac:dyDescent="0.3">
      <c r="B4" s="10" t="s">
        <v>0</v>
      </c>
      <c r="C4" s="11" t="s">
        <v>1</v>
      </c>
      <c r="D4" s="10"/>
      <c r="E4" s="10" t="s">
        <v>2</v>
      </c>
      <c r="F4" s="11" t="s">
        <v>3</v>
      </c>
      <c r="G4" s="12"/>
      <c r="H4" s="12" t="s">
        <v>4</v>
      </c>
      <c r="I4" s="13" t="s">
        <v>5</v>
      </c>
      <c r="J4" s="12"/>
      <c r="K4" s="11" t="s">
        <v>109</v>
      </c>
      <c r="L4" s="14" t="s">
        <v>110</v>
      </c>
      <c r="M4" s="80" t="s">
        <v>111</v>
      </c>
      <c r="N4" s="15" t="s">
        <v>6</v>
      </c>
      <c r="O4" s="16"/>
    </row>
    <row r="6" spans="1:15" x14ac:dyDescent="0.3">
      <c r="A6" s="9" t="s">
        <v>7</v>
      </c>
      <c r="B6" s="17">
        <v>50313</v>
      </c>
      <c r="C6" s="18">
        <v>50313</v>
      </c>
      <c r="E6" s="17">
        <v>52000</v>
      </c>
      <c r="F6" s="18">
        <v>52000</v>
      </c>
      <c r="H6" s="19">
        <v>55997</v>
      </c>
      <c r="I6" s="20">
        <v>55997</v>
      </c>
      <c r="K6" s="18">
        <v>81089</v>
      </c>
      <c r="L6" s="21">
        <v>124894</v>
      </c>
      <c r="M6" s="81">
        <f>SUM(L6)-K6</f>
        <v>43805</v>
      </c>
      <c r="N6" s="22">
        <f>(L6-K6)*100/K6</f>
        <v>54.020890626348823</v>
      </c>
      <c r="O6" s="10" t="s">
        <v>112</v>
      </c>
    </row>
    <row r="7" spans="1:15" ht="43.2" x14ac:dyDescent="0.3">
      <c r="A7" s="9" t="s">
        <v>8</v>
      </c>
      <c r="B7" s="17">
        <v>68</v>
      </c>
      <c r="E7" s="17">
        <v>984</v>
      </c>
      <c r="H7" s="19">
        <v>4509</v>
      </c>
      <c r="I7" s="20">
        <v>260</v>
      </c>
      <c r="K7" s="18">
        <v>1000</v>
      </c>
      <c r="L7" s="21">
        <v>2000</v>
      </c>
      <c r="M7" s="81">
        <f t="shared" ref="M7:M8" si="0">SUM(L7)-K7</f>
        <v>1000</v>
      </c>
      <c r="N7" s="22">
        <f>(L7-K7)*100/K7</f>
        <v>100</v>
      </c>
      <c r="O7" s="10" t="s">
        <v>113</v>
      </c>
    </row>
    <row r="8" spans="1:15" x14ac:dyDescent="0.3">
      <c r="A8" s="9" t="s">
        <v>9</v>
      </c>
      <c r="H8" s="19">
        <v>883</v>
      </c>
      <c r="I8" s="20">
        <v>866</v>
      </c>
      <c r="K8" s="18">
        <v>1124</v>
      </c>
      <c r="L8" s="21">
        <v>1079.54</v>
      </c>
      <c r="M8" s="81">
        <f t="shared" si="0"/>
        <v>-44.460000000000036</v>
      </c>
      <c r="N8" s="23">
        <f>(L8-K8)*100/K8</f>
        <v>-3.9555160142348789</v>
      </c>
      <c r="O8" s="10" t="s">
        <v>114</v>
      </c>
    </row>
    <row r="9" spans="1:15" x14ac:dyDescent="0.3">
      <c r="A9" s="9" t="s">
        <v>10</v>
      </c>
      <c r="B9" s="17">
        <v>71755</v>
      </c>
      <c r="E9" s="17">
        <v>65128</v>
      </c>
      <c r="H9" s="19">
        <v>36955</v>
      </c>
      <c r="I9" s="20">
        <v>0</v>
      </c>
      <c r="K9" s="18">
        <v>0</v>
      </c>
      <c r="N9" s="23"/>
      <c r="O9" s="10" t="s">
        <v>121</v>
      </c>
    </row>
    <row r="10" spans="1:15" x14ac:dyDescent="0.3">
      <c r="N10" s="23"/>
    </row>
    <row r="11" spans="1:15" x14ac:dyDescent="0.3">
      <c r="A11" s="24" t="s">
        <v>11</v>
      </c>
      <c r="B11" s="25">
        <f>SUM(B6:B9)</f>
        <v>122136</v>
      </c>
      <c r="C11" s="26">
        <f>SUM(C6:C10)</f>
        <v>50313</v>
      </c>
      <c r="D11" s="25"/>
      <c r="E11" s="25">
        <f>SUM(E6:E9)</f>
        <v>118112</v>
      </c>
      <c r="F11" s="26">
        <f>SUM(F6:F10)</f>
        <v>52000</v>
      </c>
      <c r="G11" s="27"/>
      <c r="H11" s="27">
        <f>SUM(H6:H10)</f>
        <v>98344</v>
      </c>
      <c r="I11" s="28">
        <f>SUM(I6:I10)</f>
        <v>57123</v>
      </c>
      <c r="J11" s="27"/>
      <c r="K11" s="26">
        <f>SUM(K6:K10)</f>
        <v>83213</v>
      </c>
      <c r="L11" s="29">
        <f>SUM(L6:L9)</f>
        <v>127973.54</v>
      </c>
      <c r="M11" s="82"/>
      <c r="N11" s="23">
        <f>(L11-K11)*100/K11</f>
        <v>53.790321223847222</v>
      </c>
      <c r="O11" s="10" t="s">
        <v>132</v>
      </c>
    </row>
    <row r="12" spans="1:15" x14ac:dyDescent="0.3">
      <c r="N12" s="23"/>
    </row>
    <row r="13" spans="1:15" x14ac:dyDescent="0.3">
      <c r="A13" s="9" t="s">
        <v>12</v>
      </c>
      <c r="B13" s="17">
        <v>19856</v>
      </c>
      <c r="C13" s="18">
        <v>16000</v>
      </c>
      <c r="E13" s="17">
        <v>22105</v>
      </c>
      <c r="F13" s="18">
        <v>20000</v>
      </c>
      <c r="H13" s="19">
        <v>24121</v>
      </c>
      <c r="I13" s="20">
        <v>23000</v>
      </c>
      <c r="K13" s="18">
        <v>40000</v>
      </c>
      <c r="L13" s="30">
        <v>40000</v>
      </c>
      <c r="M13" s="81">
        <f t="shared" ref="M13:M39" si="1">SUM(L13)-K13</f>
        <v>0</v>
      </c>
      <c r="N13" s="23">
        <f t="shared" ref="N13:N21" si="2">(L13-K13)*100/K13</f>
        <v>0</v>
      </c>
      <c r="O13" s="10" t="s">
        <v>114</v>
      </c>
    </row>
    <row r="14" spans="1:15" x14ac:dyDescent="0.3">
      <c r="A14" s="9" t="s">
        <v>13</v>
      </c>
      <c r="B14" s="17">
        <v>0</v>
      </c>
      <c r="C14" s="18">
        <v>100</v>
      </c>
      <c r="E14" s="17">
        <v>0</v>
      </c>
      <c r="F14" s="18">
        <v>100</v>
      </c>
      <c r="H14" s="19">
        <v>0</v>
      </c>
      <c r="I14" s="20">
        <v>100</v>
      </c>
      <c r="K14" s="18">
        <v>100</v>
      </c>
      <c r="L14" s="30">
        <v>100</v>
      </c>
      <c r="M14" s="81">
        <f t="shared" si="1"/>
        <v>0</v>
      </c>
      <c r="N14" s="23">
        <f t="shared" si="2"/>
        <v>0</v>
      </c>
      <c r="O14" s="31" t="s">
        <v>114</v>
      </c>
    </row>
    <row r="15" spans="1:15" x14ac:dyDescent="0.3">
      <c r="A15" s="9" t="s">
        <v>14</v>
      </c>
      <c r="B15" s="17">
        <v>300</v>
      </c>
      <c r="C15" s="18">
        <v>0</v>
      </c>
      <c r="E15" s="17">
        <v>300</v>
      </c>
      <c r="F15" s="18">
        <v>0</v>
      </c>
      <c r="H15" s="19">
        <v>400</v>
      </c>
      <c r="I15" s="20">
        <v>600</v>
      </c>
      <c r="K15" s="18">
        <v>300</v>
      </c>
      <c r="L15" s="30">
        <v>300</v>
      </c>
      <c r="M15" s="81">
        <f t="shared" si="1"/>
        <v>0</v>
      </c>
      <c r="N15" s="23">
        <f t="shared" si="2"/>
        <v>0</v>
      </c>
      <c r="O15" s="31" t="s">
        <v>114</v>
      </c>
    </row>
    <row r="16" spans="1:15" ht="28.8" x14ac:dyDescent="0.3">
      <c r="A16" s="9" t="s">
        <v>15</v>
      </c>
      <c r="B16" s="17">
        <v>6475</v>
      </c>
      <c r="C16" s="18">
        <v>4680</v>
      </c>
      <c r="E16" s="17">
        <v>7169</v>
      </c>
      <c r="F16" s="18">
        <v>8000</v>
      </c>
      <c r="H16" s="19">
        <v>9411</v>
      </c>
      <c r="I16" s="20">
        <v>6500</v>
      </c>
      <c r="K16" s="18">
        <v>12000</v>
      </c>
      <c r="L16" s="30">
        <v>14000</v>
      </c>
      <c r="M16" s="81">
        <f t="shared" si="1"/>
        <v>2000</v>
      </c>
      <c r="N16" s="23">
        <f t="shared" si="2"/>
        <v>16.666666666666668</v>
      </c>
      <c r="O16" s="10" t="s">
        <v>133</v>
      </c>
    </row>
    <row r="17" spans="1:15" x14ac:dyDescent="0.3">
      <c r="A17" s="9" t="s">
        <v>16</v>
      </c>
      <c r="B17" s="17">
        <v>0</v>
      </c>
      <c r="C17" s="18">
        <v>60</v>
      </c>
      <c r="E17" s="17">
        <v>0</v>
      </c>
      <c r="F17" s="18">
        <v>60</v>
      </c>
      <c r="H17" s="19">
        <v>0</v>
      </c>
      <c r="I17" s="20">
        <v>60</v>
      </c>
      <c r="K17" s="18">
        <v>60</v>
      </c>
      <c r="L17" s="30">
        <v>60</v>
      </c>
      <c r="M17" s="81">
        <f t="shared" si="1"/>
        <v>0</v>
      </c>
      <c r="N17" s="23">
        <f t="shared" si="2"/>
        <v>0</v>
      </c>
      <c r="O17" s="10" t="s">
        <v>114</v>
      </c>
    </row>
    <row r="18" spans="1:15" x14ac:dyDescent="0.3">
      <c r="A18" s="9" t="s">
        <v>17</v>
      </c>
      <c r="B18" s="17">
        <v>526</v>
      </c>
      <c r="C18" s="18">
        <v>500</v>
      </c>
      <c r="E18" s="17">
        <v>775</v>
      </c>
      <c r="F18" s="18">
        <v>1000</v>
      </c>
      <c r="H18" s="19">
        <v>150</v>
      </c>
      <c r="I18" s="20">
        <v>500</v>
      </c>
      <c r="K18" s="18">
        <v>500</v>
      </c>
      <c r="L18" s="30">
        <v>500</v>
      </c>
      <c r="M18" s="81">
        <f t="shared" si="1"/>
        <v>0</v>
      </c>
      <c r="N18" s="23">
        <f t="shared" si="2"/>
        <v>0</v>
      </c>
      <c r="O18" s="10" t="s">
        <v>114</v>
      </c>
    </row>
    <row r="19" spans="1:15" x14ac:dyDescent="0.3">
      <c r="A19" s="9" t="s">
        <v>18</v>
      </c>
      <c r="B19" s="17">
        <v>209</v>
      </c>
      <c r="C19" s="18">
        <v>1000</v>
      </c>
      <c r="E19" s="17">
        <v>481</v>
      </c>
      <c r="F19" s="18">
        <v>300</v>
      </c>
      <c r="H19" s="19">
        <v>1355</v>
      </c>
      <c r="I19" s="20">
        <v>550</v>
      </c>
      <c r="K19" s="18">
        <v>1900</v>
      </c>
      <c r="L19" s="30">
        <v>2000</v>
      </c>
      <c r="M19" s="81">
        <f t="shared" si="1"/>
        <v>100</v>
      </c>
      <c r="N19" s="23">
        <f t="shared" si="2"/>
        <v>5.2631578947368425</v>
      </c>
      <c r="O19" s="12" t="s">
        <v>114</v>
      </c>
    </row>
    <row r="20" spans="1:15" ht="72" x14ac:dyDescent="0.3">
      <c r="A20" s="9" t="s">
        <v>19</v>
      </c>
      <c r="B20" s="17">
        <v>2169</v>
      </c>
      <c r="C20" s="18">
        <v>2000</v>
      </c>
      <c r="E20" s="17">
        <v>2345</v>
      </c>
      <c r="F20" s="18">
        <v>2000</v>
      </c>
      <c r="H20" s="19">
        <v>3478</v>
      </c>
      <c r="I20" s="20">
        <v>2000</v>
      </c>
      <c r="K20" s="18">
        <v>4800</v>
      </c>
      <c r="L20" s="30">
        <v>6750</v>
      </c>
      <c r="M20" s="81">
        <f t="shared" si="1"/>
        <v>1950</v>
      </c>
      <c r="N20" s="23">
        <f t="shared" si="2"/>
        <v>40.625</v>
      </c>
      <c r="O20" s="10" t="s">
        <v>115</v>
      </c>
    </row>
    <row r="21" spans="1:15" x14ac:dyDescent="0.3">
      <c r="A21" s="9" t="s">
        <v>20</v>
      </c>
      <c r="B21" s="17">
        <v>392</v>
      </c>
      <c r="C21" s="18">
        <v>320</v>
      </c>
      <c r="E21" s="17">
        <v>313</v>
      </c>
      <c r="F21" s="18">
        <v>500</v>
      </c>
      <c r="H21" s="19">
        <v>317</v>
      </c>
      <c r="I21" s="20">
        <v>300</v>
      </c>
      <c r="K21" s="18">
        <v>350</v>
      </c>
      <c r="L21" s="30">
        <v>350</v>
      </c>
      <c r="M21" s="81">
        <f t="shared" si="1"/>
        <v>0</v>
      </c>
      <c r="N21" s="23">
        <f t="shared" si="2"/>
        <v>0</v>
      </c>
      <c r="O21" s="10" t="s">
        <v>114</v>
      </c>
    </row>
    <row r="22" spans="1:15" x14ac:dyDescent="0.3">
      <c r="A22" s="9" t="s">
        <v>21</v>
      </c>
      <c r="B22" s="17">
        <v>0</v>
      </c>
      <c r="C22" s="18">
        <v>20</v>
      </c>
      <c r="E22" s="17">
        <v>0</v>
      </c>
      <c r="F22" s="18">
        <v>0</v>
      </c>
      <c r="H22" s="19">
        <v>0</v>
      </c>
      <c r="I22" s="20">
        <v>0</v>
      </c>
      <c r="K22" s="18">
        <v>0</v>
      </c>
      <c r="L22" s="21">
        <v>0</v>
      </c>
      <c r="M22" s="81">
        <f t="shared" si="1"/>
        <v>0</v>
      </c>
      <c r="N22" s="23"/>
      <c r="O22" s="10" t="s">
        <v>114</v>
      </c>
    </row>
    <row r="23" spans="1:15" ht="28.8" x14ac:dyDescent="0.3">
      <c r="A23" s="9" t="s">
        <v>22</v>
      </c>
      <c r="B23" s="17">
        <v>532</v>
      </c>
      <c r="C23" s="18">
        <v>600</v>
      </c>
      <c r="E23" s="17">
        <v>609</v>
      </c>
      <c r="F23" s="18">
        <v>600</v>
      </c>
      <c r="H23" s="19">
        <v>375</v>
      </c>
      <c r="I23" s="20">
        <v>600</v>
      </c>
      <c r="K23" s="18">
        <v>600</v>
      </c>
      <c r="L23" s="30">
        <v>1020</v>
      </c>
      <c r="M23" s="81">
        <f t="shared" si="1"/>
        <v>420</v>
      </c>
      <c r="N23" s="23">
        <f t="shared" ref="N23:N29" si="3">(L23-K23)*100/K23</f>
        <v>70</v>
      </c>
      <c r="O23" s="12" t="s">
        <v>116</v>
      </c>
    </row>
    <row r="24" spans="1:15" ht="57.6" x14ac:dyDescent="0.3">
      <c r="A24" s="9" t="s">
        <v>23</v>
      </c>
      <c r="B24" s="17">
        <v>1973</v>
      </c>
      <c r="C24" s="18">
        <v>1000</v>
      </c>
      <c r="E24" s="17">
        <v>970</v>
      </c>
      <c r="F24" s="18">
        <v>1000</v>
      </c>
      <c r="H24" s="19">
        <v>1483</v>
      </c>
      <c r="I24" s="20">
        <v>800</v>
      </c>
      <c r="K24" s="18">
        <v>500</v>
      </c>
      <c r="L24" s="30">
        <v>1200</v>
      </c>
      <c r="M24" s="81">
        <f t="shared" si="1"/>
        <v>700</v>
      </c>
      <c r="N24" s="23">
        <f t="shared" si="3"/>
        <v>140</v>
      </c>
      <c r="O24" s="10" t="s">
        <v>118</v>
      </c>
    </row>
    <row r="25" spans="1:15" x14ac:dyDescent="0.3">
      <c r="A25" s="9" t="s">
        <v>24</v>
      </c>
      <c r="B25" s="17">
        <v>2465</v>
      </c>
      <c r="C25" s="18">
        <v>3000</v>
      </c>
      <c r="E25" s="17">
        <v>2521</v>
      </c>
      <c r="F25" s="18">
        <v>3000</v>
      </c>
      <c r="H25" s="19">
        <v>2907</v>
      </c>
      <c r="I25" s="20">
        <v>3000</v>
      </c>
      <c r="K25" s="18">
        <v>3000</v>
      </c>
      <c r="L25" s="30">
        <v>3200</v>
      </c>
      <c r="M25" s="81">
        <f t="shared" si="1"/>
        <v>200</v>
      </c>
      <c r="N25" s="23">
        <f t="shared" si="3"/>
        <v>6.666666666666667</v>
      </c>
      <c r="O25" s="10" t="s">
        <v>114</v>
      </c>
    </row>
    <row r="26" spans="1:15" x14ac:dyDescent="0.3">
      <c r="A26" s="9" t="s">
        <v>25</v>
      </c>
      <c r="B26" s="17">
        <v>1752</v>
      </c>
      <c r="C26" s="18">
        <v>1200</v>
      </c>
      <c r="E26" s="17">
        <v>2135</v>
      </c>
      <c r="F26" s="18">
        <v>1500</v>
      </c>
      <c r="H26" s="19">
        <v>2155</v>
      </c>
      <c r="I26" s="20">
        <v>1700</v>
      </c>
      <c r="K26" s="18">
        <v>1850</v>
      </c>
      <c r="L26" s="30">
        <v>2000</v>
      </c>
      <c r="M26" s="81">
        <f t="shared" si="1"/>
        <v>150</v>
      </c>
      <c r="N26" s="23">
        <f t="shared" si="3"/>
        <v>8.1081081081081088</v>
      </c>
      <c r="O26" s="10" t="s">
        <v>114</v>
      </c>
    </row>
    <row r="27" spans="1:15" x14ac:dyDescent="0.3">
      <c r="A27" s="9" t="s">
        <v>26</v>
      </c>
      <c r="B27" s="17">
        <v>430</v>
      </c>
      <c r="C27" s="18">
        <v>300</v>
      </c>
      <c r="E27" s="17">
        <v>310</v>
      </c>
      <c r="F27" s="18">
        <v>300</v>
      </c>
      <c r="H27" s="19">
        <v>430</v>
      </c>
      <c r="I27" s="20">
        <v>350</v>
      </c>
      <c r="K27" s="18">
        <v>700</v>
      </c>
      <c r="L27" s="30">
        <v>700</v>
      </c>
      <c r="M27" s="81">
        <f t="shared" si="1"/>
        <v>0</v>
      </c>
      <c r="N27" s="23">
        <f t="shared" si="3"/>
        <v>0</v>
      </c>
      <c r="O27" s="10" t="s">
        <v>114</v>
      </c>
    </row>
    <row r="28" spans="1:15" x14ac:dyDescent="0.3">
      <c r="A28" s="9" t="s">
        <v>27</v>
      </c>
      <c r="B28" s="17">
        <v>0</v>
      </c>
      <c r="C28" s="18">
        <v>2500</v>
      </c>
      <c r="E28" s="17">
        <v>0</v>
      </c>
      <c r="F28" s="18">
        <v>2500</v>
      </c>
      <c r="H28" s="19">
        <v>0</v>
      </c>
      <c r="I28" s="20">
        <v>700</v>
      </c>
      <c r="K28" s="18">
        <v>1000</v>
      </c>
      <c r="L28" s="30">
        <v>1000</v>
      </c>
      <c r="M28" s="81">
        <f t="shared" si="1"/>
        <v>0</v>
      </c>
      <c r="N28" s="23">
        <f t="shared" si="3"/>
        <v>0</v>
      </c>
      <c r="O28" s="10" t="s">
        <v>114</v>
      </c>
    </row>
    <row r="29" spans="1:15" x14ac:dyDescent="0.3">
      <c r="A29" s="9" t="s">
        <v>28</v>
      </c>
      <c r="B29" s="17">
        <v>696</v>
      </c>
      <c r="C29" s="18">
        <v>2000</v>
      </c>
      <c r="E29" s="17">
        <v>424</v>
      </c>
      <c r="F29" s="18">
        <v>700</v>
      </c>
      <c r="H29" s="19">
        <v>648</v>
      </c>
      <c r="I29" s="20">
        <v>0</v>
      </c>
      <c r="K29" s="18">
        <v>750</v>
      </c>
      <c r="L29" s="30">
        <v>750</v>
      </c>
      <c r="M29" s="81">
        <f t="shared" si="1"/>
        <v>0</v>
      </c>
      <c r="N29" s="23">
        <f t="shared" si="3"/>
        <v>0</v>
      </c>
      <c r="O29" s="10" t="s">
        <v>114</v>
      </c>
    </row>
    <row r="30" spans="1:15" ht="72" x14ac:dyDescent="0.3">
      <c r="A30" s="9" t="s">
        <v>29</v>
      </c>
      <c r="B30" s="17">
        <v>8685</v>
      </c>
      <c r="C30" s="18">
        <v>1000</v>
      </c>
      <c r="E30" s="17">
        <v>14124</v>
      </c>
      <c r="F30" s="18">
        <v>5000</v>
      </c>
      <c r="H30" s="19">
        <v>15382</v>
      </c>
      <c r="I30" s="20">
        <v>5000</v>
      </c>
      <c r="K30" s="18">
        <v>0</v>
      </c>
      <c r="L30" s="30">
        <v>14000</v>
      </c>
      <c r="M30" s="81">
        <f t="shared" si="1"/>
        <v>14000</v>
      </c>
      <c r="N30" s="23">
        <v>0</v>
      </c>
      <c r="O30" s="32" t="s">
        <v>119</v>
      </c>
    </row>
    <row r="31" spans="1:15" ht="57.6" x14ac:dyDescent="0.3">
      <c r="A31" s="9" t="s">
        <v>30</v>
      </c>
      <c r="K31" s="18">
        <v>2340</v>
      </c>
      <c r="L31" s="30">
        <v>25000</v>
      </c>
      <c r="M31" s="81">
        <f t="shared" si="1"/>
        <v>22660</v>
      </c>
      <c r="N31" s="23">
        <f>(L31-K31)*100/K31</f>
        <v>968.37606837606836</v>
      </c>
      <c r="O31" s="32" t="s">
        <v>120</v>
      </c>
    </row>
    <row r="32" spans="1:15" x14ac:dyDescent="0.3">
      <c r="A32" s="9" t="s">
        <v>31</v>
      </c>
      <c r="E32" s="17">
        <v>25</v>
      </c>
      <c r="F32" s="18">
        <v>0</v>
      </c>
      <c r="H32" s="19">
        <v>0</v>
      </c>
      <c r="I32" s="20">
        <v>0</v>
      </c>
      <c r="K32" s="18">
        <v>0</v>
      </c>
      <c r="L32" s="30">
        <v>0</v>
      </c>
      <c r="M32" s="81">
        <f t="shared" si="1"/>
        <v>0</v>
      </c>
      <c r="N32" s="23">
        <v>0</v>
      </c>
      <c r="O32" s="32" t="s">
        <v>114</v>
      </c>
    </row>
    <row r="33" spans="1:15" x14ac:dyDescent="0.3">
      <c r="A33" s="9" t="s">
        <v>32</v>
      </c>
      <c r="B33" s="17">
        <v>494</v>
      </c>
      <c r="C33" s="18">
        <v>300</v>
      </c>
      <c r="E33" s="17">
        <v>260</v>
      </c>
      <c r="F33" s="18">
        <v>450</v>
      </c>
      <c r="H33" s="19">
        <v>831</v>
      </c>
      <c r="I33" s="20">
        <v>1000</v>
      </c>
      <c r="K33" s="18">
        <v>500</v>
      </c>
      <c r="L33" s="30">
        <v>500</v>
      </c>
      <c r="M33" s="81">
        <f t="shared" si="1"/>
        <v>0</v>
      </c>
      <c r="N33" s="23">
        <f>(L33-K33)*100/K33</f>
        <v>0</v>
      </c>
      <c r="O33" s="10" t="s">
        <v>114</v>
      </c>
    </row>
    <row r="34" spans="1:15" x14ac:dyDescent="0.3">
      <c r="A34" s="9" t="s">
        <v>33</v>
      </c>
      <c r="B34" s="17">
        <v>316</v>
      </c>
      <c r="C34" s="18">
        <v>150</v>
      </c>
      <c r="E34" s="17">
        <v>0</v>
      </c>
      <c r="F34" s="18">
        <v>150</v>
      </c>
      <c r="H34" s="19">
        <v>0</v>
      </c>
      <c r="I34" s="20">
        <v>150</v>
      </c>
      <c r="K34" s="18">
        <v>150</v>
      </c>
      <c r="L34" s="30">
        <v>0</v>
      </c>
      <c r="M34" s="81">
        <f t="shared" si="1"/>
        <v>-150</v>
      </c>
      <c r="N34" s="23">
        <f>(L34-K34)*100/K34</f>
        <v>-100</v>
      </c>
      <c r="O34" s="10" t="s">
        <v>114</v>
      </c>
    </row>
    <row r="35" spans="1:15" x14ac:dyDescent="0.3">
      <c r="A35" s="9" t="s">
        <v>34</v>
      </c>
      <c r="B35" s="17">
        <v>0</v>
      </c>
      <c r="C35" s="18">
        <v>0</v>
      </c>
      <c r="H35" s="19">
        <v>6190</v>
      </c>
      <c r="I35" s="20">
        <v>500</v>
      </c>
      <c r="K35" s="18">
        <v>1875</v>
      </c>
      <c r="L35" s="30">
        <v>1875</v>
      </c>
      <c r="M35" s="81">
        <f t="shared" si="1"/>
        <v>0</v>
      </c>
      <c r="N35" s="23">
        <f>(L35-K35)*100/K35</f>
        <v>0</v>
      </c>
      <c r="O35" s="10" t="s">
        <v>114</v>
      </c>
    </row>
    <row r="36" spans="1:15" x14ac:dyDescent="0.3">
      <c r="A36" s="9" t="s">
        <v>35</v>
      </c>
      <c r="B36" s="17">
        <v>0</v>
      </c>
      <c r="C36" s="18">
        <v>0</v>
      </c>
      <c r="H36" s="19">
        <v>0</v>
      </c>
      <c r="I36" s="20">
        <v>100</v>
      </c>
      <c r="K36" s="18">
        <v>100</v>
      </c>
      <c r="L36" s="30">
        <v>100</v>
      </c>
      <c r="M36" s="81">
        <f t="shared" si="1"/>
        <v>0</v>
      </c>
      <c r="N36" s="23">
        <f>(L36-K36)*100/K36</f>
        <v>0</v>
      </c>
      <c r="O36" s="31" t="s">
        <v>114</v>
      </c>
    </row>
    <row r="37" spans="1:15" x14ac:dyDescent="0.3">
      <c r="A37" s="9" t="s">
        <v>36</v>
      </c>
      <c r="B37" s="17">
        <v>167</v>
      </c>
      <c r="C37" s="18">
        <v>233</v>
      </c>
      <c r="E37" s="17">
        <v>190</v>
      </c>
      <c r="F37" s="18">
        <v>233</v>
      </c>
      <c r="H37" s="19">
        <v>175</v>
      </c>
      <c r="I37" s="20">
        <v>233</v>
      </c>
      <c r="K37" s="18">
        <v>233</v>
      </c>
      <c r="L37" s="30">
        <v>300</v>
      </c>
      <c r="M37" s="81">
        <f t="shared" si="1"/>
        <v>67</v>
      </c>
      <c r="N37" s="23">
        <f>(L37-K37)*100/K37</f>
        <v>28.755364806866954</v>
      </c>
      <c r="O37" s="10" t="s">
        <v>114</v>
      </c>
    </row>
    <row r="38" spans="1:15" x14ac:dyDescent="0.3">
      <c r="A38" s="9" t="s">
        <v>37</v>
      </c>
      <c r="B38" s="17">
        <v>0</v>
      </c>
      <c r="M38" s="81">
        <f t="shared" si="1"/>
        <v>0</v>
      </c>
      <c r="N38" s="23">
        <v>0</v>
      </c>
    </row>
    <row r="39" spans="1:15" ht="28.8" x14ac:dyDescent="0.3">
      <c r="A39" s="9" t="s">
        <v>38</v>
      </c>
      <c r="L39" s="21">
        <v>520</v>
      </c>
      <c r="M39" s="81">
        <f t="shared" si="1"/>
        <v>520</v>
      </c>
      <c r="N39" s="23">
        <v>0</v>
      </c>
      <c r="O39" s="10" t="s">
        <v>117</v>
      </c>
    </row>
    <row r="40" spans="1:15" x14ac:dyDescent="0.3">
      <c r="A40" s="33" t="s">
        <v>39</v>
      </c>
      <c r="B40" s="34">
        <f>SUM(B13:B39)</f>
        <v>47437</v>
      </c>
      <c r="C40" s="35">
        <f>SUM(C13:C39)</f>
        <v>36963</v>
      </c>
      <c r="E40" s="17">
        <f>SUM(E13:E39)</f>
        <v>55056</v>
      </c>
      <c r="F40" s="35">
        <f>SUM(F13:F39)</f>
        <v>47393</v>
      </c>
      <c r="G40" s="36"/>
      <c r="H40" s="36">
        <f>SUM(H13:H39)</f>
        <v>69808</v>
      </c>
      <c r="I40" s="37">
        <f>SUM(I13:I39)</f>
        <v>47743</v>
      </c>
      <c r="J40" s="36"/>
      <c r="K40" s="35">
        <f>SUM(K13:K39)</f>
        <v>73608</v>
      </c>
      <c r="L40" s="38">
        <f>SUM(L13:L39)</f>
        <v>116225</v>
      </c>
      <c r="M40" s="83"/>
      <c r="N40" s="23">
        <f>(L40-K40)*100/K40</f>
        <v>57.897239430496683</v>
      </c>
    </row>
    <row r="42" spans="1:15" x14ac:dyDescent="0.3">
      <c r="A42" s="33" t="s">
        <v>40</v>
      </c>
    </row>
    <row r="43" spans="1:15" x14ac:dyDescent="0.3">
      <c r="A43" s="33"/>
    </row>
    <row r="44" spans="1:15" x14ac:dyDescent="0.3">
      <c r="A44" s="9" t="s">
        <v>41</v>
      </c>
      <c r="B44" s="17">
        <v>0</v>
      </c>
      <c r="C44" s="18">
        <v>0</v>
      </c>
      <c r="E44" s="17">
        <v>9320</v>
      </c>
      <c r="F44" s="18">
        <v>0</v>
      </c>
      <c r="H44" s="19">
        <v>0</v>
      </c>
      <c r="I44" s="20">
        <v>0</v>
      </c>
      <c r="K44" s="18">
        <v>0</v>
      </c>
      <c r="L44" s="21">
        <v>0</v>
      </c>
      <c r="O44" s="10" t="s">
        <v>114</v>
      </c>
    </row>
    <row r="46" spans="1:15" x14ac:dyDescent="0.3">
      <c r="A46" s="24" t="s">
        <v>11</v>
      </c>
      <c r="B46" s="17">
        <v>0</v>
      </c>
      <c r="C46" s="18">
        <v>0</v>
      </c>
      <c r="E46" s="25">
        <f>SUM(E44:E45)</f>
        <v>9320</v>
      </c>
      <c r="F46" s="39">
        <f>SUM(F44:F45)</f>
        <v>0</v>
      </c>
      <c r="G46" s="40"/>
      <c r="H46" s="40">
        <v>0</v>
      </c>
      <c r="I46" s="41">
        <v>0</v>
      </c>
      <c r="J46" s="40"/>
      <c r="K46" s="39">
        <f>SUM(K44:K45)</f>
        <v>0</v>
      </c>
      <c r="L46" s="21">
        <v>0</v>
      </c>
    </row>
    <row r="47" spans="1:15" x14ac:dyDescent="0.3">
      <c r="A47" s="24"/>
      <c r="E47" s="25"/>
      <c r="F47" s="39"/>
      <c r="G47" s="40"/>
      <c r="H47" s="40"/>
      <c r="I47" s="41"/>
      <c r="J47" s="40"/>
      <c r="K47" s="39"/>
    </row>
    <row r="48" spans="1:15" x14ac:dyDescent="0.3">
      <c r="A48" s="9" t="s">
        <v>122</v>
      </c>
      <c r="O48" s="10" t="s">
        <v>123</v>
      </c>
    </row>
    <row r="49" spans="1:16" ht="28.8" x14ac:dyDescent="0.3">
      <c r="A49" s="9" t="s">
        <v>42</v>
      </c>
      <c r="B49" s="17">
        <v>0</v>
      </c>
      <c r="C49" s="18">
        <v>850</v>
      </c>
      <c r="E49" s="17">
        <v>850</v>
      </c>
      <c r="F49" s="18">
        <v>0</v>
      </c>
      <c r="H49" s="19">
        <v>850</v>
      </c>
      <c r="I49" s="20">
        <v>850</v>
      </c>
      <c r="K49" s="18">
        <v>850</v>
      </c>
      <c r="L49" s="21">
        <v>0</v>
      </c>
      <c r="M49" s="81">
        <f t="shared" ref="M49:M62" si="4">SUM(L49)-K49</f>
        <v>-850</v>
      </c>
      <c r="O49" s="12" t="s">
        <v>124</v>
      </c>
      <c r="P49" s="17">
        <v>4625</v>
      </c>
    </row>
    <row r="50" spans="1:16" x14ac:dyDescent="0.3">
      <c r="A50" s="9" t="s">
        <v>43</v>
      </c>
      <c r="B50" s="17">
        <v>0</v>
      </c>
      <c r="C50" s="18">
        <v>0</v>
      </c>
      <c r="E50" s="17">
        <v>0</v>
      </c>
      <c r="F50" s="18">
        <v>0</v>
      </c>
      <c r="H50" s="19">
        <v>500</v>
      </c>
      <c r="I50" s="20">
        <v>500</v>
      </c>
      <c r="K50" s="18">
        <v>900</v>
      </c>
      <c r="L50" s="21">
        <v>900</v>
      </c>
      <c r="M50" s="81">
        <f t="shared" si="4"/>
        <v>0</v>
      </c>
      <c r="O50" s="10" t="s">
        <v>114</v>
      </c>
      <c r="P50" s="17">
        <v>850</v>
      </c>
    </row>
    <row r="51" spans="1:16" x14ac:dyDescent="0.3">
      <c r="A51" s="9" t="s">
        <v>44</v>
      </c>
      <c r="B51" s="17">
        <v>1650</v>
      </c>
      <c r="C51" s="18">
        <v>1650</v>
      </c>
      <c r="E51" s="17">
        <v>825</v>
      </c>
      <c r="F51" s="18">
        <v>825</v>
      </c>
      <c r="H51" s="19">
        <v>500</v>
      </c>
      <c r="I51" s="20">
        <v>500</v>
      </c>
      <c r="K51" s="18">
        <v>500</v>
      </c>
      <c r="L51" s="21">
        <v>1200</v>
      </c>
      <c r="M51" s="81">
        <f t="shared" si="4"/>
        <v>700</v>
      </c>
      <c r="O51" s="10" t="s">
        <v>125</v>
      </c>
      <c r="P51" s="17">
        <f>SUM(P49)-P50</f>
        <v>3775</v>
      </c>
    </row>
    <row r="52" spans="1:16" x14ac:dyDescent="0.3">
      <c r="A52" s="9" t="s">
        <v>45</v>
      </c>
      <c r="B52" s="17">
        <v>0</v>
      </c>
      <c r="C52" s="18">
        <v>0</v>
      </c>
      <c r="E52" s="17">
        <v>500</v>
      </c>
      <c r="F52" s="18">
        <v>500</v>
      </c>
      <c r="M52" s="81">
        <f t="shared" si="4"/>
        <v>0</v>
      </c>
      <c r="O52" s="10" t="s">
        <v>114</v>
      </c>
    </row>
    <row r="53" spans="1:16" x14ac:dyDescent="0.3">
      <c r="A53" s="9" t="s">
        <v>46</v>
      </c>
      <c r="B53" s="17">
        <v>200</v>
      </c>
      <c r="C53" s="18">
        <v>200</v>
      </c>
      <c r="E53" s="17">
        <v>200</v>
      </c>
      <c r="F53" s="18">
        <v>200</v>
      </c>
      <c r="H53" s="19">
        <v>300</v>
      </c>
      <c r="I53" s="20">
        <v>300</v>
      </c>
      <c r="L53" s="21">
        <v>0</v>
      </c>
      <c r="M53" s="81">
        <f t="shared" si="4"/>
        <v>0</v>
      </c>
      <c r="O53" s="10" t="s">
        <v>126</v>
      </c>
    </row>
    <row r="54" spans="1:16" x14ac:dyDescent="0.3">
      <c r="A54" s="84" t="s">
        <v>47</v>
      </c>
      <c r="B54" s="17">
        <v>0</v>
      </c>
      <c r="C54" s="18">
        <v>0</v>
      </c>
      <c r="L54" s="21">
        <v>200</v>
      </c>
      <c r="M54" s="81">
        <f t="shared" si="4"/>
        <v>200</v>
      </c>
      <c r="O54" s="31" t="s">
        <v>114</v>
      </c>
    </row>
    <row r="55" spans="1:16" x14ac:dyDescent="0.3">
      <c r="A55" s="9" t="s">
        <v>48</v>
      </c>
      <c r="B55" s="17">
        <v>50</v>
      </c>
      <c r="C55" s="18">
        <v>50</v>
      </c>
      <c r="E55" s="17">
        <v>50</v>
      </c>
      <c r="F55" s="18">
        <v>50</v>
      </c>
      <c r="H55" s="19">
        <v>60</v>
      </c>
      <c r="I55" s="20">
        <v>60</v>
      </c>
      <c r="K55" s="18">
        <v>60</v>
      </c>
      <c r="L55" s="21">
        <v>60</v>
      </c>
      <c r="M55" s="81">
        <f t="shared" si="4"/>
        <v>0</v>
      </c>
      <c r="O55" s="10" t="s">
        <v>114</v>
      </c>
    </row>
    <row r="56" spans="1:16" x14ac:dyDescent="0.3">
      <c r="A56" s="9" t="s">
        <v>49</v>
      </c>
      <c r="B56" s="17">
        <v>1100</v>
      </c>
      <c r="C56" s="18">
        <v>1100</v>
      </c>
      <c r="E56" s="17">
        <v>1400</v>
      </c>
      <c r="F56" s="18">
        <v>1400</v>
      </c>
      <c r="H56" s="19">
        <v>1100</v>
      </c>
      <c r="I56" s="20">
        <v>1100</v>
      </c>
      <c r="K56" s="18">
        <v>0</v>
      </c>
      <c r="L56" s="21">
        <v>0</v>
      </c>
      <c r="M56" s="81">
        <f t="shared" si="4"/>
        <v>0</v>
      </c>
      <c r="O56" s="10" t="s">
        <v>114</v>
      </c>
    </row>
    <row r="57" spans="1:16" ht="28.8" x14ac:dyDescent="0.3">
      <c r="A57" s="9" t="s">
        <v>50</v>
      </c>
      <c r="H57" s="19">
        <v>170</v>
      </c>
      <c r="I57" s="20">
        <v>170</v>
      </c>
      <c r="K57" s="18">
        <v>425</v>
      </c>
      <c r="L57" s="21">
        <v>0</v>
      </c>
      <c r="M57" s="81">
        <f t="shared" si="4"/>
        <v>-425</v>
      </c>
      <c r="O57" s="10" t="s">
        <v>127</v>
      </c>
    </row>
    <row r="58" spans="1:16" ht="43.2" x14ac:dyDescent="0.3">
      <c r="A58" s="9" t="s">
        <v>51</v>
      </c>
      <c r="B58" s="17">
        <v>2120</v>
      </c>
      <c r="C58" s="18">
        <v>0</v>
      </c>
      <c r="E58" s="17">
        <v>1350</v>
      </c>
      <c r="F58" s="18">
        <v>1000</v>
      </c>
      <c r="H58" s="19">
        <v>3607</v>
      </c>
      <c r="I58" s="20">
        <v>1000</v>
      </c>
      <c r="K58" s="18">
        <v>2500</v>
      </c>
      <c r="L58" s="21">
        <v>4000</v>
      </c>
      <c r="M58" s="81">
        <f t="shared" si="4"/>
        <v>1500</v>
      </c>
      <c r="O58" s="10" t="s">
        <v>129</v>
      </c>
    </row>
    <row r="59" spans="1:16" x14ac:dyDescent="0.3">
      <c r="A59" s="9" t="s">
        <v>52</v>
      </c>
      <c r="L59" s="21">
        <v>88</v>
      </c>
      <c r="M59" s="81">
        <f t="shared" si="4"/>
        <v>88</v>
      </c>
      <c r="O59" s="10" t="s">
        <v>114</v>
      </c>
    </row>
    <row r="60" spans="1:16" x14ac:dyDescent="0.3">
      <c r="A60" s="9" t="s">
        <v>53</v>
      </c>
      <c r="B60" s="17">
        <v>500</v>
      </c>
      <c r="C60" s="18">
        <v>500</v>
      </c>
      <c r="E60" s="17">
        <v>500</v>
      </c>
      <c r="F60" s="18">
        <v>500</v>
      </c>
      <c r="H60" s="19">
        <v>0</v>
      </c>
      <c r="I60" s="20">
        <v>300</v>
      </c>
      <c r="K60" s="18">
        <v>0</v>
      </c>
      <c r="L60" s="21">
        <v>500</v>
      </c>
      <c r="M60" s="81">
        <f t="shared" si="4"/>
        <v>500</v>
      </c>
      <c r="O60" s="10" t="s">
        <v>128</v>
      </c>
    </row>
    <row r="61" spans="1:16" x14ac:dyDescent="0.3">
      <c r="A61" s="9" t="s">
        <v>54</v>
      </c>
      <c r="L61" s="21">
        <v>0</v>
      </c>
      <c r="M61" s="81">
        <f t="shared" si="4"/>
        <v>0</v>
      </c>
      <c r="O61" s="10" t="s">
        <v>114</v>
      </c>
    </row>
    <row r="62" spans="1:16" x14ac:dyDescent="0.3">
      <c r="A62" s="33"/>
      <c r="B62" s="34">
        <f>SUM(B49:B61)</f>
        <v>5620</v>
      </c>
      <c r="C62" s="35">
        <f>SUM(C49:C61)</f>
        <v>4350</v>
      </c>
      <c r="E62" s="34">
        <f>SUM(E49:E61)</f>
        <v>5675</v>
      </c>
      <c r="F62" s="35">
        <f>SUM(F49:F61)</f>
        <v>4475</v>
      </c>
      <c r="G62" s="36"/>
      <c r="H62" s="36">
        <f>SUM(H49:H61)</f>
        <v>7087</v>
      </c>
      <c r="I62" s="37">
        <f>SUM(I49:I61)</f>
        <v>4780</v>
      </c>
      <c r="J62" s="36"/>
      <c r="K62" s="35">
        <f>SUM(K44:K61)</f>
        <v>5235</v>
      </c>
      <c r="L62" s="38">
        <f>SUM(L49:L61)</f>
        <v>6948</v>
      </c>
      <c r="M62" s="81">
        <f t="shared" si="4"/>
        <v>1713</v>
      </c>
      <c r="N62" s="23">
        <f>(L62-K62)*100/K62</f>
        <v>32.722063037249285</v>
      </c>
    </row>
    <row r="63" spans="1:16" x14ac:dyDescent="0.3">
      <c r="A63" s="33"/>
    </row>
    <row r="64" spans="1:16" x14ac:dyDescent="0.3">
      <c r="A64" s="33" t="s">
        <v>55</v>
      </c>
    </row>
    <row r="65" spans="1:15" x14ac:dyDescent="0.3">
      <c r="A65" s="9" t="s">
        <v>56</v>
      </c>
      <c r="B65" s="17">
        <v>849</v>
      </c>
      <c r="C65" s="18">
        <v>0</v>
      </c>
      <c r="E65" s="17">
        <v>866</v>
      </c>
      <c r="F65" s="18">
        <v>0</v>
      </c>
      <c r="H65" s="19">
        <v>0</v>
      </c>
      <c r="I65" s="20">
        <v>0</v>
      </c>
      <c r="K65" s="18">
        <v>0</v>
      </c>
      <c r="L65" s="21">
        <v>0</v>
      </c>
      <c r="O65" s="10" t="s">
        <v>57</v>
      </c>
    </row>
    <row r="66" spans="1:15" x14ac:dyDescent="0.3">
      <c r="A66" s="9" t="s">
        <v>58</v>
      </c>
      <c r="B66" s="17">
        <v>221</v>
      </c>
      <c r="C66" s="18">
        <v>0</v>
      </c>
      <c r="E66" s="17">
        <v>221</v>
      </c>
      <c r="F66" s="18">
        <v>0</v>
      </c>
      <c r="H66" s="19">
        <v>111</v>
      </c>
      <c r="I66" s="20">
        <v>0</v>
      </c>
      <c r="K66" s="18">
        <v>0</v>
      </c>
      <c r="L66" s="21">
        <v>0</v>
      </c>
      <c r="O66" s="10" t="s">
        <v>59</v>
      </c>
    </row>
    <row r="68" spans="1:15" x14ac:dyDescent="0.3">
      <c r="A68" s="24" t="s">
        <v>11</v>
      </c>
      <c r="B68" s="25">
        <f>SUM(B65:B67)</f>
        <v>1070</v>
      </c>
      <c r="C68" s="26">
        <f>SUM(C65:C67)</f>
        <v>0</v>
      </c>
      <c r="E68" s="25">
        <f>SUM(E65:E67)</f>
        <v>1087</v>
      </c>
      <c r="F68" s="26">
        <f>SUM(F65:F67)</f>
        <v>0</v>
      </c>
      <c r="G68" s="27"/>
      <c r="H68" s="27">
        <f>SUM(H65:H67)</f>
        <v>111</v>
      </c>
      <c r="I68" s="28">
        <f>SUM(I65:I67)</f>
        <v>0</v>
      </c>
      <c r="J68" s="27"/>
      <c r="K68" s="26">
        <f>SUM(K65:K67)</f>
        <v>0</v>
      </c>
      <c r="L68" s="29">
        <f>SUM(L65:L67)</f>
        <v>0</v>
      </c>
      <c r="M68" s="82"/>
      <c r="N68" s="42"/>
    </row>
    <row r="70" spans="1:15" x14ac:dyDescent="0.3">
      <c r="A70" s="9" t="s">
        <v>60</v>
      </c>
      <c r="B70" s="17">
        <v>1170</v>
      </c>
      <c r="C70" s="18">
        <v>1300</v>
      </c>
      <c r="E70" s="17">
        <v>1300</v>
      </c>
      <c r="F70" s="18">
        <v>1300</v>
      </c>
      <c r="H70" s="19">
        <v>1300</v>
      </c>
      <c r="I70" s="20">
        <v>1600</v>
      </c>
      <c r="K70" s="18">
        <v>1470</v>
      </c>
      <c r="L70" s="21">
        <v>1550</v>
      </c>
      <c r="M70" s="81">
        <f t="shared" ref="M70:M75" si="5">SUM(L70)-K70</f>
        <v>80</v>
      </c>
      <c r="O70" s="10" t="s">
        <v>114</v>
      </c>
    </row>
    <row r="71" spans="1:15" x14ac:dyDescent="0.3">
      <c r="A71" s="9" t="s">
        <v>61</v>
      </c>
      <c r="B71" s="17">
        <v>3753</v>
      </c>
      <c r="C71" s="18">
        <v>3000</v>
      </c>
      <c r="E71" s="17">
        <v>2782</v>
      </c>
      <c r="F71" s="18">
        <v>3000</v>
      </c>
      <c r="H71" s="19">
        <v>3920</v>
      </c>
      <c r="I71" s="20">
        <v>3000</v>
      </c>
      <c r="K71" s="18">
        <v>3000</v>
      </c>
      <c r="L71" s="21">
        <v>3250</v>
      </c>
      <c r="M71" s="81">
        <f t="shared" si="5"/>
        <v>250</v>
      </c>
      <c r="O71" s="10" t="s">
        <v>130</v>
      </c>
    </row>
    <row r="72" spans="1:15" x14ac:dyDescent="0.3">
      <c r="A72" s="9" t="s">
        <v>62</v>
      </c>
      <c r="E72" s="17">
        <v>1856</v>
      </c>
      <c r="F72" s="18">
        <v>0</v>
      </c>
      <c r="H72" s="19">
        <v>1403</v>
      </c>
      <c r="I72" s="20">
        <v>0</v>
      </c>
      <c r="K72" s="18">
        <v>0</v>
      </c>
      <c r="L72" s="21">
        <v>0</v>
      </c>
      <c r="M72" s="81">
        <f t="shared" si="5"/>
        <v>0</v>
      </c>
      <c r="O72" s="10" t="s">
        <v>114</v>
      </c>
    </row>
    <row r="73" spans="1:15" x14ac:dyDescent="0.3">
      <c r="A73" s="9" t="s">
        <v>63</v>
      </c>
      <c r="B73" s="17">
        <v>1863</v>
      </c>
      <c r="C73" s="18">
        <v>0</v>
      </c>
      <c r="E73" s="17">
        <v>1452</v>
      </c>
      <c r="F73" s="18">
        <v>0</v>
      </c>
      <c r="H73" s="19">
        <v>1581</v>
      </c>
      <c r="I73" s="20">
        <v>0</v>
      </c>
      <c r="K73" s="18">
        <v>0</v>
      </c>
      <c r="L73" s="21">
        <v>0</v>
      </c>
      <c r="M73" s="81">
        <f t="shared" si="5"/>
        <v>0</v>
      </c>
      <c r="O73" s="10" t="s">
        <v>114</v>
      </c>
    </row>
    <row r="74" spans="1:15" x14ac:dyDescent="0.3">
      <c r="A74" s="9" t="s">
        <v>64</v>
      </c>
      <c r="B74" s="17">
        <v>53425</v>
      </c>
      <c r="C74" s="18">
        <v>0</v>
      </c>
      <c r="E74" s="17">
        <v>5071</v>
      </c>
      <c r="F74" s="18">
        <v>0</v>
      </c>
      <c r="H74" s="19">
        <v>64282</v>
      </c>
      <c r="I74" s="20">
        <v>0</v>
      </c>
      <c r="K74" s="18">
        <v>0</v>
      </c>
      <c r="L74" s="21">
        <v>0</v>
      </c>
      <c r="M74" s="81">
        <f t="shared" si="5"/>
        <v>0</v>
      </c>
      <c r="O74" s="10" t="s">
        <v>114</v>
      </c>
    </row>
    <row r="75" spans="1:15" x14ac:dyDescent="0.3">
      <c r="M75" s="81">
        <f t="shared" si="5"/>
        <v>0</v>
      </c>
    </row>
    <row r="76" spans="1:15" x14ac:dyDescent="0.3">
      <c r="A76" s="33" t="s">
        <v>39</v>
      </c>
      <c r="B76" s="34">
        <f>SUM(B70:B75)</f>
        <v>60211</v>
      </c>
      <c r="C76" s="35">
        <f>SUM(C70:C75)</f>
        <v>4300</v>
      </c>
      <c r="E76" s="34">
        <f>SUM(E70:E75)</f>
        <v>12461</v>
      </c>
      <c r="F76" s="35">
        <f>SUM(F70:F75)</f>
        <v>4300</v>
      </c>
      <c r="G76" s="36"/>
      <c r="H76" s="36">
        <f>SUM(H70:H75)</f>
        <v>72486</v>
      </c>
      <c r="I76" s="37">
        <f>SUM(I70:I75)</f>
        <v>4600</v>
      </c>
      <c r="J76" s="36"/>
      <c r="K76" s="35">
        <f>SUM(K70:K75)</f>
        <v>4470</v>
      </c>
      <c r="L76" s="38">
        <f>SUM(L70:L75)</f>
        <v>4800</v>
      </c>
      <c r="M76" s="83"/>
      <c r="N76" s="43"/>
    </row>
    <row r="79" spans="1:15" x14ac:dyDescent="0.3">
      <c r="A79" s="33" t="s">
        <v>65</v>
      </c>
    </row>
    <row r="82" spans="1:15" x14ac:dyDescent="0.3">
      <c r="A82" s="24"/>
    </row>
    <row r="84" spans="1:15" x14ac:dyDescent="0.3">
      <c r="A84" s="9" t="s">
        <v>66</v>
      </c>
      <c r="B84" s="17">
        <v>0</v>
      </c>
      <c r="C84" s="18">
        <v>0</v>
      </c>
      <c r="E84" s="17">
        <v>7828</v>
      </c>
      <c r="F84" s="18">
        <v>0</v>
      </c>
      <c r="H84" s="19">
        <v>2213</v>
      </c>
      <c r="I84" s="20">
        <v>0</v>
      </c>
      <c r="K84" s="18">
        <v>0</v>
      </c>
      <c r="L84" s="21">
        <v>0</v>
      </c>
      <c r="O84" s="10" t="s">
        <v>114</v>
      </c>
    </row>
    <row r="85" spans="1:15" x14ac:dyDescent="0.3">
      <c r="A85" s="9" t="s">
        <v>67</v>
      </c>
      <c r="B85" s="17">
        <v>0</v>
      </c>
      <c r="C85" s="18">
        <v>1000</v>
      </c>
      <c r="E85" s="17">
        <v>169</v>
      </c>
      <c r="F85" s="18">
        <v>0</v>
      </c>
      <c r="H85" s="19">
        <v>260</v>
      </c>
      <c r="I85" s="20">
        <v>0</v>
      </c>
      <c r="K85" s="18">
        <v>0</v>
      </c>
      <c r="L85" s="21">
        <v>0</v>
      </c>
      <c r="O85" s="10" t="s">
        <v>114</v>
      </c>
    </row>
    <row r="86" spans="1:15" x14ac:dyDescent="0.3">
      <c r="A86" s="9" t="s">
        <v>68</v>
      </c>
      <c r="B86" s="17">
        <v>8035</v>
      </c>
      <c r="C86" s="18">
        <v>1200</v>
      </c>
      <c r="E86" s="17">
        <v>0</v>
      </c>
      <c r="F86" s="18">
        <v>1200</v>
      </c>
      <c r="H86" s="19">
        <v>0</v>
      </c>
      <c r="I86" s="20">
        <v>0</v>
      </c>
      <c r="K86" s="18">
        <v>0</v>
      </c>
      <c r="L86" s="21">
        <v>0</v>
      </c>
      <c r="O86" s="10" t="s">
        <v>114</v>
      </c>
    </row>
    <row r="87" spans="1:15" x14ac:dyDescent="0.3">
      <c r="A87" s="9" t="s">
        <v>69</v>
      </c>
      <c r="B87" s="17">
        <v>3352</v>
      </c>
      <c r="C87" s="18">
        <v>0</v>
      </c>
      <c r="E87" s="17">
        <v>2722</v>
      </c>
      <c r="F87" s="18">
        <v>0</v>
      </c>
      <c r="H87" s="19">
        <v>139</v>
      </c>
      <c r="I87" s="20">
        <v>0</v>
      </c>
      <c r="K87" s="18">
        <v>0</v>
      </c>
      <c r="L87" s="21">
        <v>0</v>
      </c>
      <c r="O87" s="10" t="s">
        <v>114</v>
      </c>
    </row>
    <row r="89" spans="1:15" x14ac:dyDescent="0.3">
      <c r="A89" s="33" t="s">
        <v>39</v>
      </c>
      <c r="B89" s="34">
        <f>SUM(B84:B88)</f>
        <v>11387</v>
      </c>
      <c r="C89" s="35">
        <f>SUM(C84:C88)</f>
        <v>2200</v>
      </c>
      <c r="E89" s="34">
        <f>SUM(E84:E88)</f>
        <v>10719</v>
      </c>
      <c r="F89" s="35">
        <f>SUM(F84:F88)</f>
        <v>1200</v>
      </c>
      <c r="G89" s="36"/>
      <c r="H89" s="36">
        <f>SUM(H84:H88)</f>
        <v>2612</v>
      </c>
      <c r="I89" s="37">
        <f>SUM(I84:I88)</f>
        <v>0</v>
      </c>
      <c r="J89" s="36"/>
      <c r="K89" s="35">
        <f>SUM(K84:K88)</f>
        <v>0</v>
      </c>
      <c r="L89" s="38">
        <f>SUM(L84:L88)</f>
        <v>0</v>
      </c>
      <c r="M89" s="83"/>
      <c r="N89" s="43"/>
    </row>
    <row r="91" spans="1:15" x14ac:dyDescent="0.3">
      <c r="A91" s="33" t="s">
        <v>70</v>
      </c>
      <c r="B91" s="34">
        <f>SUM(B11)+B46+B68</f>
        <v>123206</v>
      </c>
      <c r="C91" s="35">
        <f>SUM(C11)+C46+C68</f>
        <v>50313</v>
      </c>
      <c r="E91" s="34">
        <f>SUM(E11)+E46+E68</f>
        <v>128519</v>
      </c>
      <c r="F91" s="35">
        <f>SUM(F11)+F46+F68</f>
        <v>52000</v>
      </c>
      <c r="G91" s="36"/>
      <c r="H91" s="34">
        <f>SUM(H11)+H46+H68</f>
        <v>98455</v>
      </c>
      <c r="I91" s="35">
        <f>SUM(I11)+I46+I68</f>
        <v>57123</v>
      </c>
      <c r="J91" s="36"/>
      <c r="K91" s="35">
        <f>SUM(K11)+K46+K68</f>
        <v>83213</v>
      </c>
      <c r="L91" s="38">
        <f>SUM(L11)+L46+L68</f>
        <v>127973.54</v>
      </c>
      <c r="M91" s="83"/>
      <c r="N91" s="43"/>
    </row>
    <row r="93" spans="1:15" x14ac:dyDescent="0.3">
      <c r="A93" s="33" t="s">
        <v>71</v>
      </c>
      <c r="B93" s="34">
        <f>SUM(B40)+B62+B76+B89</f>
        <v>124655</v>
      </c>
      <c r="C93" s="35">
        <f>SUM(C40)+C62+C76+C89</f>
        <v>47813</v>
      </c>
      <c r="E93" s="34">
        <f>SUM(E40)+E62+E76+E89</f>
        <v>83911</v>
      </c>
      <c r="F93" s="35">
        <f>SUM(F40)+F62+F76+F89</f>
        <v>57368</v>
      </c>
      <c r="G93" s="36"/>
      <c r="H93" s="34">
        <f>SUM(H40)+H62+H76+H89</f>
        <v>151993</v>
      </c>
      <c r="I93" s="35">
        <f>SUM(I40)+I62+I76+I89</f>
        <v>57123</v>
      </c>
      <c r="J93" s="36"/>
      <c r="K93" s="35">
        <f>SUM(K40)+K62+K76+K89</f>
        <v>83313</v>
      </c>
      <c r="L93" s="38">
        <f>SUM(L40)+L62+L76+L89</f>
        <v>127973</v>
      </c>
      <c r="M93" s="83"/>
      <c r="N93" s="43"/>
    </row>
    <row r="95" spans="1:15" x14ac:dyDescent="0.3">
      <c r="A95" s="33" t="s">
        <v>72</v>
      </c>
      <c r="B95" s="43">
        <f>SUM(B91)-B93</f>
        <v>-1449</v>
      </c>
      <c r="C95" s="35">
        <f>SUM(C91)-C93</f>
        <v>2500</v>
      </c>
      <c r="E95" s="43">
        <f>SUM(E91)-E93</f>
        <v>44608</v>
      </c>
      <c r="F95" s="35">
        <f>SUM(F91)-F93</f>
        <v>-5368</v>
      </c>
      <c r="H95" s="43">
        <f>SUM(H91)-H93</f>
        <v>-53538</v>
      </c>
      <c r="I95" s="35">
        <f>SUM(I91)-I93</f>
        <v>0</v>
      </c>
      <c r="K95" s="35">
        <f>SUM(K91)-K93</f>
        <v>-100</v>
      </c>
      <c r="L95" s="38">
        <f>SUM(L91)-L93</f>
        <v>0.53999999999359716</v>
      </c>
      <c r="M95" s="83"/>
      <c r="N95" s="43"/>
      <c r="O95" s="12"/>
    </row>
    <row r="101" spans="1:8" x14ac:dyDescent="0.3">
      <c r="A101" s="33"/>
      <c r="B101" s="43"/>
      <c r="E101" s="43"/>
      <c r="H101" s="4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39FC1-C712-443A-901C-A0F789BCBD32}">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AF3D6A-9ADC-4F55-BEC5-FF11E129B58A}">
  <dimension ref="A1:M28"/>
  <sheetViews>
    <sheetView workbookViewId="0">
      <selection activeCell="F15" sqref="F15"/>
    </sheetView>
  </sheetViews>
  <sheetFormatPr defaultRowHeight="14.4" x14ac:dyDescent="0.3"/>
  <cols>
    <col min="1" max="1" width="4.109375" customWidth="1"/>
    <col min="2" max="2" width="61.44140625" customWidth="1"/>
    <col min="3" max="3" width="11.44140625" bestFit="1" customWidth="1"/>
    <col min="4" max="4" width="11.88671875" customWidth="1"/>
    <col min="5" max="6" width="13.33203125" customWidth="1"/>
    <col min="7" max="7" width="14.33203125" customWidth="1"/>
    <col min="8" max="8" width="14.6640625" customWidth="1"/>
    <col min="9" max="9" width="55.6640625" customWidth="1"/>
    <col min="10" max="10" width="76.6640625" customWidth="1"/>
  </cols>
  <sheetData>
    <row r="1" spans="1:10" ht="15" thickBot="1" x14ac:dyDescent="0.35"/>
    <row r="2" spans="1:10" ht="29.4" thickBot="1" x14ac:dyDescent="0.35">
      <c r="A2" s="44"/>
      <c r="B2" s="45"/>
      <c r="C2" s="46" t="s">
        <v>73</v>
      </c>
      <c r="D2" s="47" t="s">
        <v>74</v>
      </c>
      <c r="E2" s="48" t="s">
        <v>75</v>
      </c>
      <c r="F2" s="49" t="s">
        <v>76</v>
      </c>
      <c r="G2" s="50" t="s">
        <v>77</v>
      </c>
      <c r="H2" s="51" t="s">
        <v>78</v>
      </c>
      <c r="I2" t="s">
        <v>79</v>
      </c>
    </row>
    <row r="3" spans="1:10" x14ac:dyDescent="0.3">
      <c r="A3" s="52" t="s">
        <v>80</v>
      </c>
      <c r="C3" s="53">
        <v>25852</v>
      </c>
      <c r="D3" s="54">
        <f>D28-D26-D17</f>
        <v>61533.94</v>
      </c>
      <c r="E3" s="55">
        <f>E28-E26-E17</f>
        <v>19689.650000000001</v>
      </c>
      <c r="F3" s="56">
        <f>C3+E3</f>
        <v>45541.65</v>
      </c>
      <c r="G3" s="55">
        <f>G28-G26-G17</f>
        <v>0.53999999999359716</v>
      </c>
      <c r="H3" s="57">
        <f>F3+G3</f>
        <v>45542.189999999995</v>
      </c>
      <c r="J3" s="58" t="s">
        <v>81</v>
      </c>
    </row>
    <row r="4" spans="1:10" x14ac:dyDescent="0.3">
      <c r="A4" s="52" t="s">
        <v>82</v>
      </c>
      <c r="C4" s="59"/>
      <c r="D4" s="60"/>
      <c r="E4" s="61"/>
      <c r="F4" s="57">
        <f t="shared" ref="F4:F16" si="0">C4+E4</f>
        <v>0</v>
      </c>
      <c r="G4" s="61"/>
      <c r="H4" s="57">
        <f t="shared" ref="H4:H16" si="1">F4+G4</f>
        <v>0</v>
      </c>
    </row>
    <row r="5" spans="1:10" x14ac:dyDescent="0.3">
      <c r="A5" s="61"/>
      <c r="B5" t="s">
        <v>83</v>
      </c>
      <c r="C5" s="62">
        <v>600</v>
      </c>
      <c r="D5" s="63">
        <v>-600</v>
      </c>
      <c r="E5" s="64">
        <v>-600</v>
      </c>
      <c r="F5" s="57">
        <f t="shared" si="0"/>
        <v>0</v>
      </c>
      <c r="G5" s="64"/>
      <c r="H5" s="57">
        <f t="shared" si="1"/>
        <v>0</v>
      </c>
    </row>
    <row r="6" spans="1:10" x14ac:dyDescent="0.3">
      <c r="A6" s="61"/>
      <c r="B6" t="s">
        <v>27</v>
      </c>
      <c r="C6" s="62">
        <v>5000</v>
      </c>
      <c r="D6" s="63">
        <v>0</v>
      </c>
      <c r="E6" s="64">
        <v>1000</v>
      </c>
      <c r="F6" s="57">
        <f t="shared" si="0"/>
        <v>6000</v>
      </c>
      <c r="G6" s="64"/>
      <c r="H6" s="57">
        <f t="shared" si="1"/>
        <v>6000</v>
      </c>
    </row>
    <row r="7" spans="1:10" x14ac:dyDescent="0.3">
      <c r="A7" s="61"/>
      <c r="B7" t="s">
        <v>84</v>
      </c>
      <c r="C7" s="62">
        <v>2846.25</v>
      </c>
      <c r="D7" s="63">
        <v>0</v>
      </c>
      <c r="E7" s="64">
        <v>0</v>
      </c>
      <c r="F7" s="57">
        <f t="shared" si="0"/>
        <v>2846.25</v>
      </c>
      <c r="G7" s="64"/>
      <c r="H7" s="57">
        <f t="shared" si="1"/>
        <v>2846.25</v>
      </c>
    </row>
    <row r="8" spans="1:10" x14ac:dyDescent="0.3">
      <c r="A8" s="61"/>
      <c r="B8" t="s">
        <v>85</v>
      </c>
      <c r="C8" s="62">
        <v>0</v>
      </c>
      <c r="D8" s="63"/>
      <c r="E8" s="64">
        <v>1875</v>
      </c>
      <c r="F8" s="57">
        <f t="shared" si="0"/>
        <v>1875</v>
      </c>
      <c r="G8" s="64"/>
      <c r="H8" s="57">
        <f t="shared" si="1"/>
        <v>1875</v>
      </c>
    </row>
    <row r="9" spans="1:10" x14ac:dyDescent="0.3">
      <c r="A9" s="61"/>
      <c r="B9" t="s">
        <v>86</v>
      </c>
      <c r="C9" s="62">
        <v>16241.57</v>
      </c>
      <c r="D9" s="63">
        <v>-8245</v>
      </c>
      <c r="E9" s="64">
        <v>-8245</v>
      </c>
      <c r="F9" s="57">
        <f t="shared" si="0"/>
        <v>7996.57</v>
      </c>
      <c r="G9" s="64"/>
      <c r="H9" s="57">
        <f t="shared" si="1"/>
        <v>7996.57</v>
      </c>
      <c r="I9" t="s">
        <v>87</v>
      </c>
    </row>
    <row r="10" spans="1:10" x14ac:dyDescent="0.3">
      <c r="A10" s="61"/>
      <c r="B10" t="s">
        <v>88</v>
      </c>
      <c r="C10" s="62">
        <v>2882</v>
      </c>
      <c r="D10" s="63"/>
      <c r="E10" s="64">
        <v>-1000</v>
      </c>
      <c r="F10" s="57">
        <f t="shared" si="0"/>
        <v>1882</v>
      </c>
      <c r="G10" s="64"/>
      <c r="H10" s="57">
        <f t="shared" si="1"/>
        <v>1882</v>
      </c>
      <c r="I10" t="s">
        <v>89</v>
      </c>
    </row>
    <row r="11" spans="1:10" x14ac:dyDescent="0.3">
      <c r="A11" s="61"/>
      <c r="B11" t="s">
        <v>90</v>
      </c>
      <c r="C11" s="62">
        <v>15000</v>
      </c>
      <c r="D11" s="63"/>
      <c r="E11" s="64"/>
      <c r="F11" s="57">
        <f t="shared" si="0"/>
        <v>15000</v>
      </c>
      <c r="G11" s="64"/>
      <c r="H11" s="57">
        <f t="shared" si="1"/>
        <v>15000</v>
      </c>
      <c r="I11" t="s">
        <v>91</v>
      </c>
    </row>
    <row r="12" spans="1:10" x14ac:dyDescent="0.3">
      <c r="A12" s="61"/>
      <c r="B12" t="s">
        <v>92</v>
      </c>
      <c r="C12" s="62">
        <v>3070.59</v>
      </c>
      <c r="D12" s="63">
        <v>-288.2</v>
      </c>
      <c r="E12" s="64">
        <v>-728</v>
      </c>
      <c r="F12" s="57">
        <f t="shared" si="0"/>
        <v>2342.59</v>
      </c>
      <c r="G12" s="64"/>
      <c r="H12" s="57">
        <f t="shared" si="1"/>
        <v>2342.59</v>
      </c>
      <c r="I12" t="s">
        <v>93</v>
      </c>
    </row>
    <row r="13" spans="1:10" x14ac:dyDescent="0.3">
      <c r="A13" s="61"/>
      <c r="B13" t="s">
        <v>94</v>
      </c>
      <c r="C13" s="62">
        <v>300</v>
      </c>
      <c r="D13" s="63">
        <v>-300</v>
      </c>
      <c r="E13" s="64">
        <v>-300</v>
      </c>
      <c r="F13" s="57">
        <f t="shared" si="0"/>
        <v>0</v>
      </c>
      <c r="G13" s="64"/>
      <c r="H13" s="57">
        <f t="shared" si="1"/>
        <v>0</v>
      </c>
      <c r="I13" t="s">
        <v>95</v>
      </c>
    </row>
    <row r="14" spans="1:10" x14ac:dyDescent="0.3">
      <c r="A14" s="61"/>
      <c r="B14" t="s">
        <v>96</v>
      </c>
      <c r="C14" s="62">
        <v>3914.61</v>
      </c>
      <c r="D14" s="63">
        <v>0</v>
      </c>
      <c r="E14" s="64">
        <v>0</v>
      </c>
      <c r="F14" s="57">
        <f t="shared" si="0"/>
        <v>3914.61</v>
      </c>
      <c r="G14" s="64"/>
      <c r="H14" s="57">
        <f t="shared" si="1"/>
        <v>3914.61</v>
      </c>
    </row>
    <row r="15" spans="1:10" x14ac:dyDescent="0.3">
      <c r="A15" s="61"/>
      <c r="B15" t="s">
        <v>69</v>
      </c>
      <c r="C15" s="62">
        <v>3927.4</v>
      </c>
      <c r="D15" s="63">
        <v>-842</v>
      </c>
      <c r="E15" s="64">
        <v>-1342</v>
      </c>
      <c r="F15" s="57">
        <f t="shared" si="0"/>
        <v>2585.4</v>
      </c>
      <c r="G15" s="64"/>
      <c r="H15" s="57">
        <f t="shared" si="1"/>
        <v>2585.4</v>
      </c>
      <c r="I15" t="s">
        <v>97</v>
      </c>
    </row>
    <row r="16" spans="1:10" ht="15" thickBot="1" x14ac:dyDescent="0.35">
      <c r="A16" s="61"/>
      <c r="B16" t="s">
        <v>98</v>
      </c>
      <c r="C16" s="62">
        <v>4711.53</v>
      </c>
      <c r="D16" s="63">
        <v>-1741.5</v>
      </c>
      <c r="E16" s="64">
        <v>-1842</v>
      </c>
      <c r="F16" s="57">
        <f t="shared" si="0"/>
        <v>2869.5299999999997</v>
      </c>
      <c r="G16" s="64"/>
      <c r="H16" s="57">
        <f t="shared" si="1"/>
        <v>2869.5299999999997</v>
      </c>
      <c r="I16" t="s">
        <v>99</v>
      </c>
    </row>
    <row r="17" spans="1:13" ht="15" thickBot="1" x14ac:dyDescent="0.35">
      <c r="A17" s="44"/>
      <c r="B17" s="65"/>
      <c r="C17" s="66">
        <f>SUM(C5:C16)</f>
        <v>58493.950000000004</v>
      </c>
      <c r="D17" s="66">
        <f t="shared" ref="D17:H17" si="2">SUM(D5:D16)</f>
        <v>-12016.7</v>
      </c>
      <c r="E17" s="67">
        <f t="shared" si="2"/>
        <v>-11182</v>
      </c>
      <c r="F17" s="68">
        <f t="shared" si="2"/>
        <v>47311.950000000004</v>
      </c>
      <c r="G17" s="67">
        <f t="shared" si="2"/>
        <v>0</v>
      </c>
      <c r="H17" s="69">
        <f t="shared" si="2"/>
        <v>47311.950000000004</v>
      </c>
    </row>
    <row r="18" spans="1:13" x14ac:dyDescent="0.3">
      <c r="A18" s="52" t="s">
        <v>100</v>
      </c>
      <c r="C18" s="70"/>
      <c r="D18" s="70"/>
      <c r="E18" s="71"/>
      <c r="F18" s="72"/>
      <c r="G18" s="71"/>
      <c r="H18" s="72"/>
    </row>
    <row r="19" spans="1:13" x14ac:dyDescent="0.3">
      <c r="A19" s="61"/>
      <c r="B19" t="s">
        <v>101</v>
      </c>
      <c r="C19" s="62">
        <v>65128.29</v>
      </c>
      <c r="D19" s="63"/>
      <c r="E19" s="64"/>
      <c r="F19" s="57">
        <f t="shared" ref="F19:F25" si="3">C19+E19</f>
        <v>65128.29</v>
      </c>
      <c r="G19" s="64"/>
      <c r="H19" s="57">
        <f t="shared" ref="H19:H25" si="4">F19+G19</f>
        <v>65128.29</v>
      </c>
    </row>
    <row r="20" spans="1:13" x14ac:dyDescent="0.3">
      <c r="A20" s="61"/>
      <c r="B20" t="s">
        <v>101</v>
      </c>
      <c r="C20" s="62">
        <v>71755.33</v>
      </c>
      <c r="D20" s="63"/>
      <c r="E20" s="64"/>
      <c r="F20" s="57">
        <f t="shared" si="3"/>
        <v>71755.33</v>
      </c>
      <c r="G20" s="64"/>
      <c r="H20" s="57">
        <f t="shared" si="4"/>
        <v>71755.33</v>
      </c>
    </row>
    <row r="21" spans="1:13" x14ac:dyDescent="0.3">
      <c r="A21" s="61"/>
      <c r="B21" t="s">
        <v>102</v>
      </c>
      <c r="C21" s="62">
        <v>76545.22</v>
      </c>
      <c r="D21" s="63">
        <v>-7485</v>
      </c>
      <c r="E21" s="64">
        <v>-7485</v>
      </c>
      <c r="F21" s="57">
        <f t="shared" si="3"/>
        <v>69060.22</v>
      </c>
      <c r="G21" s="64"/>
      <c r="H21" s="57">
        <f t="shared" si="4"/>
        <v>69060.22</v>
      </c>
    </row>
    <row r="22" spans="1:13" x14ac:dyDescent="0.3">
      <c r="A22" s="61"/>
      <c r="B22" t="s">
        <v>103</v>
      </c>
      <c r="C22" s="62">
        <v>0</v>
      </c>
      <c r="D22" s="63"/>
      <c r="E22" s="64"/>
      <c r="F22" s="57">
        <f t="shared" si="3"/>
        <v>0</v>
      </c>
      <c r="G22" s="64"/>
      <c r="H22" s="57">
        <f t="shared" si="4"/>
        <v>0</v>
      </c>
    </row>
    <row r="23" spans="1:13" x14ac:dyDescent="0.3">
      <c r="A23" s="61"/>
      <c r="B23" t="s">
        <v>104</v>
      </c>
      <c r="C23" s="62">
        <v>13014.41</v>
      </c>
      <c r="D23" s="63">
        <v>-1928.59</v>
      </c>
      <c r="E23" s="64">
        <v>-3000</v>
      </c>
      <c r="F23" s="57">
        <f t="shared" si="3"/>
        <v>10014.41</v>
      </c>
      <c r="G23" s="64"/>
      <c r="H23" s="57">
        <f t="shared" si="4"/>
        <v>10014.41</v>
      </c>
    </row>
    <row r="24" spans="1:13" x14ac:dyDescent="0.3">
      <c r="A24" s="61"/>
      <c r="B24" t="s">
        <v>105</v>
      </c>
      <c r="C24" s="62">
        <v>36954.93</v>
      </c>
      <c r="D24" s="63"/>
      <c r="E24" s="64"/>
      <c r="F24" s="57">
        <f t="shared" si="3"/>
        <v>36954.93</v>
      </c>
      <c r="G24" s="64"/>
      <c r="H24" s="57">
        <f t="shared" si="4"/>
        <v>36954.93</v>
      </c>
    </row>
    <row r="25" spans="1:13" ht="15" thickBot="1" x14ac:dyDescent="0.35">
      <c r="A25" s="61"/>
      <c r="B25" t="s">
        <v>106</v>
      </c>
      <c r="C25" s="62"/>
      <c r="D25" s="63">
        <v>11290.35</v>
      </c>
      <c r="E25" s="64">
        <v>11290.35</v>
      </c>
      <c r="F25" s="57">
        <f t="shared" si="3"/>
        <v>11290.35</v>
      </c>
      <c r="G25" s="64"/>
      <c r="H25" s="57">
        <f t="shared" si="4"/>
        <v>11290.35</v>
      </c>
    </row>
    <row r="26" spans="1:13" ht="15" thickBot="1" x14ac:dyDescent="0.35">
      <c r="A26" s="44"/>
      <c r="B26" s="65"/>
      <c r="C26" s="66">
        <f t="shared" ref="C26:H26" si="5">SUM(C19:C25)</f>
        <v>263398.18</v>
      </c>
      <c r="D26" s="66">
        <f t="shared" si="5"/>
        <v>1876.7600000000002</v>
      </c>
      <c r="E26" s="67">
        <f t="shared" si="5"/>
        <v>805.35000000000036</v>
      </c>
      <c r="F26" s="68">
        <f t="shared" si="5"/>
        <v>264203.52999999997</v>
      </c>
      <c r="G26" s="67">
        <f t="shared" si="5"/>
        <v>0</v>
      </c>
      <c r="H26" s="69">
        <f t="shared" si="5"/>
        <v>264203.52999999997</v>
      </c>
    </row>
    <row r="27" spans="1:13" ht="15" thickBot="1" x14ac:dyDescent="0.35">
      <c r="A27" s="61"/>
      <c r="C27" s="70"/>
      <c r="D27" s="70"/>
      <c r="E27" s="71"/>
      <c r="F27" s="72"/>
      <c r="G27" s="71"/>
      <c r="H27" s="72"/>
    </row>
    <row r="28" spans="1:13" ht="15" thickBot="1" x14ac:dyDescent="0.35">
      <c r="A28" s="73" t="s">
        <v>107</v>
      </c>
      <c r="B28" s="65"/>
      <c r="C28" s="66">
        <f>C3+C17+C26</f>
        <v>347744.13</v>
      </c>
      <c r="D28" s="74">
        <f>'[1]Meeting doc'!K99</f>
        <v>51394</v>
      </c>
      <c r="E28" s="75">
        <f>'[1]Meeting doc'!N99</f>
        <v>9313</v>
      </c>
      <c r="F28" s="76">
        <f>F3+F17+F26</f>
        <v>357057.13</v>
      </c>
      <c r="G28" s="75">
        <f>'[1]Meeting doc'!Q99</f>
        <v>0.53999999999359716</v>
      </c>
      <c r="H28" s="69">
        <f>H3+H17+H26</f>
        <v>357057.67</v>
      </c>
      <c r="J28" s="77" t="s">
        <v>108</v>
      </c>
      <c r="K28" s="78"/>
      <c r="L28" s="78"/>
      <c r="M28" s="78"/>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141D0F5AE9C9A4DA0B57DEB6A2453B3" ma:contentTypeVersion="13" ma:contentTypeDescription="Create a new document." ma:contentTypeScope="" ma:versionID="09e637730e49bcfa28769a7547cb86b6">
  <xsd:schema xmlns:xsd="http://www.w3.org/2001/XMLSchema" xmlns:xs="http://www.w3.org/2001/XMLSchema" xmlns:p="http://schemas.microsoft.com/office/2006/metadata/properties" xmlns:ns2="471a97ea-41a0-485a-93c2-aad899d17705" xmlns:ns3="5ee756c0-15dc-4116-b13f-c95d58ed5521" targetNamespace="http://schemas.microsoft.com/office/2006/metadata/properties" ma:root="true" ma:fieldsID="100e3c31e57fd4b3a84294c6f7432517" ns2:_="" ns3:_="">
    <xsd:import namespace="471a97ea-41a0-485a-93c2-aad899d17705"/>
    <xsd:import namespace="5ee756c0-15dc-4116-b13f-c95d58ed552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71a97ea-41a0-485a-93c2-aad899d177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62b5a50e-4d78-4042-b3a1-38c61324696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ee756c0-15dc-4116-b13f-c95d58ed552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d45dbc3-ae73-4e16-8e87-55171ea0192a}" ma:internalName="TaxCatchAll" ma:showField="CatchAllData" ma:web="5ee756c0-15dc-4116-b13f-c95d58ed552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5ee756c0-15dc-4116-b13f-c95d58ed5521" xsi:nil="true"/>
    <lcf76f155ced4ddcb4097134ff3c332f xmlns="471a97ea-41a0-485a-93c2-aad899d17705">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FAADA4B-BEAE-4511-BA84-B550EC03AD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71a97ea-41a0-485a-93c2-aad899d17705"/>
    <ds:schemaRef ds:uri="5ee756c0-15dc-4116-b13f-c95d58ed55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CA35608-A4C6-4448-B561-2CAA302CEA07}">
  <ds:schemaRefs>
    <ds:schemaRef ds:uri="http://schemas.microsoft.com/office/2006/metadata/properties"/>
    <ds:schemaRef ds:uri="http://schemas.microsoft.com/office/infopath/2007/PartnerControls"/>
    <ds:schemaRef ds:uri="5ee756c0-15dc-4116-b13f-c95d58ed5521"/>
    <ds:schemaRef ds:uri="471a97ea-41a0-485a-93c2-aad899d17705"/>
  </ds:schemaRefs>
</ds:datastoreItem>
</file>

<file path=customXml/itemProps3.xml><?xml version="1.0" encoding="utf-8"?>
<ds:datastoreItem xmlns:ds="http://schemas.openxmlformats.org/officeDocument/2006/customXml" ds:itemID="{DC23628F-21D9-4721-9081-07295794FC6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Reserve movement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jackie cottrell</dc:creator>
  <cp:lastModifiedBy>Clerk</cp:lastModifiedBy>
  <dcterms:created xsi:type="dcterms:W3CDTF">2024-11-04T20:37:27Z</dcterms:created>
  <dcterms:modified xsi:type="dcterms:W3CDTF">2026-06-17T15:54:01Z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0x010100C141D0F5AE9C9A4DA0B57DEB6A2453B3</vt:lpwstr>
  </property>
  <property fmtid="{D5CDD505-2E9C-101B-9397-08002B2CF9AE}" pid="3" name="MediaServiceImageTags">
    <vt:lpwstr/>
  </property>
</Properties>
</file>